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V ZAKÁZKÁCH\22134 Otovice, ul. K Panelárně\ZD\PD\"/>
    </mc:Choice>
  </mc:AlternateContent>
  <xr:revisionPtr revIDLastSave="0" documentId="13_ncr:1_{BC014707-D3FD-41A8-BAC7-B7B784DEEE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102 - km 4,080 - km 4,498" sheetId="3" r:id="rId2"/>
    <sheet name="VRN - Vedlejší rozpočtové..." sheetId="4" r:id="rId3"/>
    <sheet name="Seznam figur" sheetId="5" r:id="rId4"/>
    <sheet name="Pokyny pro vyplnění" sheetId="6" r:id="rId5"/>
  </sheets>
  <definedNames>
    <definedName name="_xlnm._FilterDatabase" localSheetId="1" hidden="1">'SO 102 - km 4,080 - km 4,498'!$C$83:$K$188</definedName>
    <definedName name="_xlnm._FilterDatabase" localSheetId="2" hidden="1">'VRN - Vedlejší rozpočtové...'!$C$79:$K$90</definedName>
    <definedName name="_xlnm.Print_Titles" localSheetId="0">'Rekapitulace stavby'!$52:$52</definedName>
    <definedName name="_xlnm.Print_Titles" localSheetId="3">'Seznam figur'!$9:$9</definedName>
    <definedName name="_xlnm.Print_Titles" localSheetId="1">'SO 102 - km 4,080 - km 4,498'!$83:$83</definedName>
    <definedName name="_xlnm.Print_Titles" localSheetId="2">'VRN - Vedlejší rozpočtové...'!$79:$79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3">'Seznam figur'!$C$4:$G$157</definedName>
    <definedName name="_xlnm.Print_Area" localSheetId="1">'SO 102 - km 4,080 - km 4,498'!$C$4:$J$39,'SO 102 - km 4,080 - km 4,498'!$C$45:$J$65,'SO 102 - km 4,080 - km 4,498'!$C$71:$J$188</definedName>
    <definedName name="_xlnm.Print_Area" localSheetId="2">'VRN - Vedlejší rozpočtové...'!$C$4:$J$39,'VRN - Vedlejší rozpočtové...'!$C$45:$J$61,'VRN - Vedlejší rozpočtové...'!$C$67:$J$90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5" l="1"/>
  <c r="J37" i="4"/>
  <c r="J36" i="4"/>
  <c r="AY57" i="1"/>
  <c r="J35" i="4"/>
  <c r="AX57" i="1"/>
  <c r="BI88" i="4"/>
  <c r="BH88" i="4"/>
  <c r="BG88" i="4"/>
  <c r="BF88" i="4"/>
  <c r="T88" i="4"/>
  <c r="R88" i="4"/>
  <c r="P88" i="4"/>
  <c r="BI85" i="4"/>
  <c r="BH85" i="4"/>
  <c r="BG85" i="4"/>
  <c r="BF85" i="4"/>
  <c r="T85" i="4"/>
  <c r="R85" i="4"/>
  <c r="P85" i="4"/>
  <c r="BI82" i="4"/>
  <c r="BH82" i="4"/>
  <c r="BG82" i="4"/>
  <c r="BF82" i="4"/>
  <c r="T82" i="4"/>
  <c r="R82" i="4"/>
  <c r="P82" i="4"/>
  <c r="J77" i="4"/>
  <c r="J76" i="4"/>
  <c r="F76" i="4"/>
  <c r="F74" i="4"/>
  <c r="E72" i="4"/>
  <c r="J55" i="4"/>
  <c r="J54" i="4"/>
  <c r="F54" i="4"/>
  <c r="F52" i="4"/>
  <c r="E50" i="4"/>
  <c r="J18" i="4"/>
  <c r="E18" i="4"/>
  <c r="F55" i="4"/>
  <c r="J17" i="4"/>
  <c r="J12" i="4"/>
  <c r="J52" i="4" s="1"/>
  <c r="E7" i="4"/>
  <c r="E70" i="4" s="1"/>
  <c r="J37" i="3"/>
  <c r="J36" i="3"/>
  <c r="AY56" i="1"/>
  <c r="J35" i="3"/>
  <c r="AX56" i="1" s="1"/>
  <c r="BI183" i="3"/>
  <c r="BH183" i="3"/>
  <c r="BG183" i="3"/>
  <c r="BF183" i="3"/>
  <c r="T183" i="3"/>
  <c r="R183" i="3"/>
  <c r="P183" i="3"/>
  <c r="BI177" i="3"/>
  <c r="BH177" i="3"/>
  <c r="BG177" i="3"/>
  <c r="BF177" i="3"/>
  <c r="T177" i="3"/>
  <c r="R177" i="3"/>
  <c r="P177" i="3"/>
  <c r="P176" i="3" s="1"/>
  <c r="BI169" i="3"/>
  <c r="BH169" i="3"/>
  <c r="BG169" i="3"/>
  <c r="BF169" i="3"/>
  <c r="T169" i="3"/>
  <c r="T168" i="3" s="1"/>
  <c r="R169" i="3"/>
  <c r="R168" i="3"/>
  <c r="P169" i="3"/>
  <c r="P168" i="3"/>
  <c r="BI162" i="3"/>
  <c r="BH162" i="3"/>
  <c r="BG162" i="3"/>
  <c r="BF162" i="3"/>
  <c r="T162" i="3"/>
  <c r="R162" i="3"/>
  <c r="P162" i="3"/>
  <c r="BI156" i="3"/>
  <c r="BH156" i="3"/>
  <c r="BG156" i="3"/>
  <c r="BF156" i="3"/>
  <c r="T156" i="3"/>
  <c r="R156" i="3"/>
  <c r="P156" i="3"/>
  <c r="BI150" i="3"/>
  <c r="BH150" i="3"/>
  <c r="BG150" i="3"/>
  <c r="BF150" i="3"/>
  <c r="T150" i="3"/>
  <c r="R150" i="3"/>
  <c r="P150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R121" i="3"/>
  <c r="P121" i="3"/>
  <c r="BI115" i="3"/>
  <c r="BH115" i="3"/>
  <c r="BG115" i="3"/>
  <c r="BF115" i="3"/>
  <c r="T115" i="3"/>
  <c r="R115" i="3"/>
  <c r="P115" i="3"/>
  <c r="BI105" i="3"/>
  <c r="BH105" i="3"/>
  <c r="BG105" i="3"/>
  <c r="BF105" i="3"/>
  <c r="T105" i="3"/>
  <c r="R105" i="3"/>
  <c r="P105" i="3"/>
  <c r="BI97" i="3"/>
  <c r="BH97" i="3"/>
  <c r="BG97" i="3"/>
  <c r="BF97" i="3"/>
  <c r="T97" i="3"/>
  <c r="R97" i="3"/>
  <c r="P97" i="3"/>
  <c r="BI92" i="3"/>
  <c r="BH92" i="3"/>
  <c r="BG92" i="3"/>
  <c r="BF92" i="3"/>
  <c r="T92" i="3"/>
  <c r="R92" i="3"/>
  <c r="P92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/>
  <c r="J17" i="3"/>
  <c r="J12" i="3"/>
  <c r="J52" i="3"/>
  <c r="E7" i="3"/>
  <c r="E74" i="3" s="1"/>
  <c r="AY55" i="1"/>
  <c r="AX55" i="1"/>
  <c r="L50" i="1"/>
  <c r="AM50" i="1"/>
  <c r="AM49" i="1"/>
  <c r="L49" i="1"/>
  <c r="AM47" i="1"/>
  <c r="L47" i="1"/>
  <c r="L45" i="1"/>
  <c r="L44" i="1"/>
  <c r="J87" i="3"/>
  <c r="J121" i="3"/>
  <c r="AS54" i="1"/>
  <c r="J183" i="3"/>
  <c r="BK121" i="3"/>
  <c r="BK183" i="3"/>
  <c r="J138" i="3"/>
  <c r="BK130" i="3"/>
  <c r="J150" i="3"/>
  <c r="J115" i="3"/>
  <c r="J85" i="4"/>
  <c r="J88" i="4"/>
  <c r="J126" i="3"/>
  <c r="BK92" i="3"/>
  <c r="J162" i="3"/>
  <c r="J144" i="3"/>
  <c r="J156" i="3"/>
  <c r="J105" i="3"/>
  <c r="BK156" i="3"/>
  <c r="J177" i="3"/>
  <c r="J97" i="3"/>
  <c r="BK87" i="3"/>
  <c r="BK88" i="4"/>
  <c r="J169" i="3"/>
  <c r="BK105" i="3"/>
  <c r="BK177" i="3"/>
  <c r="J130" i="3"/>
  <c r="BK150" i="3"/>
  <c r="BK115" i="3"/>
  <c r="BK144" i="3"/>
  <c r="BK162" i="3"/>
  <c r="BK85" i="4"/>
  <c r="BK97" i="3"/>
  <c r="J82" i="4"/>
  <c r="BK138" i="3"/>
  <c r="BK82" i="4"/>
  <c r="BK169" i="3"/>
  <c r="J92" i="3"/>
  <c r="BK126" i="3"/>
  <c r="R86" i="3" l="1"/>
  <c r="BK86" i="3"/>
  <c r="J86" i="3"/>
  <c r="J61" i="3" s="1"/>
  <c r="T176" i="3"/>
  <c r="T86" i="3"/>
  <c r="R120" i="3"/>
  <c r="R85" i="3"/>
  <c r="T120" i="3"/>
  <c r="R176" i="3"/>
  <c r="P81" i="4"/>
  <c r="P80" i="4"/>
  <c r="AU57" i="1"/>
  <c r="P120" i="3"/>
  <c r="BK120" i="3"/>
  <c r="J120" i="3"/>
  <c r="J62" i="3"/>
  <c r="R81" i="4"/>
  <c r="R80" i="4"/>
  <c r="T81" i="4"/>
  <c r="T80" i="4"/>
  <c r="P86" i="3"/>
  <c r="P85" i="3"/>
  <c r="P84" i="3"/>
  <c r="AU56" i="1"/>
  <c r="BK176" i="3"/>
  <c r="J176" i="3" s="1"/>
  <c r="J64" i="3" s="1"/>
  <c r="BK81" i="4"/>
  <c r="J81" i="4" s="1"/>
  <c r="J60" i="4" s="1"/>
  <c r="BK168" i="3"/>
  <c r="J168" i="3" s="1"/>
  <c r="J63" i="3" s="1"/>
  <c r="F77" i="4"/>
  <c r="BE82" i="4"/>
  <c r="J74" i="4"/>
  <c r="BE88" i="4"/>
  <c r="E48" i="4"/>
  <c r="BE85" i="4"/>
  <c r="J78" i="3"/>
  <c r="E48" i="3"/>
  <c r="BE92" i="3"/>
  <c r="BE162" i="3"/>
  <c r="F55" i="3"/>
  <c r="BE87" i="3"/>
  <c r="BE97" i="3"/>
  <c r="BE121" i="3"/>
  <c r="BE177" i="3"/>
  <c r="BE144" i="3"/>
  <c r="BE156" i="3"/>
  <c r="BE130" i="3"/>
  <c r="BE105" i="3"/>
  <c r="BE115" i="3"/>
  <c r="BE150" i="3"/>
  <c r="BE183" i="3"/>
  <c r="BE138" i="3"/>
  <c r="BE126" i="3"/>
  <c r="BE169" i="3"/>
  <c r="BC55" i="1"/>
  <c r="J34" i="3"/>
  <c r="AW56" i="1" s="1"/>
  <c r="F37" i="3"/>
  <c r="BD56" i="1" s="1"/>
  <c r="F34" i="4"/>
  <c r="BA57" i="1"/>
  <c r="BA55" i="1"/>
  <c r="F37" i="4"/>
  <c r="BD57" i="1"/>
  <c r="BD55" i="1"/>
  <c r="BB55" i="1"/>
  <c r="F36" i="4"/>
  <c r="BC57" i="1" s="1"/>
  <c r="AW55" i="1"/>
  <c r="F35" i="3"/>
  <c r="BB56" i="1" s="1"/>
  <c r="F35" i="4"/>
  <c r="BB57" i="1"/>
  <c r="F34" i="3"/>
  <c r="BA56" i="1" s="1"/>
  <c r="F36" i="3"/>
  <c r="BC56" i="1" s="1"/>
  <c r="J34" i="4"/>
  <c r="AW57" i="1" s="1"/>
  <c r="R84" i="3" l="1"/>
  <c r="AU55" i="1"/>
  <c r="AU54" i="1" s="1"/>
  <c r="T85" i="3"/>
  <c r="T84" i="3" s="1"/>
  <c r="BK85" i="3"/>
  <c r="J85" i="3" s="1"/>
  <c r="J60" i="3" s="1"/>
  <c r="BK80" i="4"/>
  <c r="J80" i="4"/>
  <c r="J59" i="4" s="1"/>
  <c r="BC54" i="1"/>
  <c r="W32" i="1" s="1"/>
  <c r="BD54" i="1"/>
  <c r="W33" i="1" s="1"/>
  <c r="J33" i="3"/>
  <c r="AV56" i="1" s="1"/>
  <c r="AT56" i="1" s="1"/>
  <c r="AV55" i="1"/>
  <c r="AT55" i="1" s="1"/>
  <c r="AZ55" i="1"/>
  <c r="J33" i="4"/>
  <c r="AV57" i="1"/>
  <c r="AT57" i="1"/>
  <c r="F33" i="4"/>
  <c r="AZ57" i="1"/>
  <c r="BB54" i="1"/>
  <c r="AX54" i="1" s="1"/>
  <c r="BA54" i="1"/>
  <c r="W30" i="1" s="1"/>
  <c r="F33" i="3"/>
  <c r="AZ56" i="1" s="1"/>
  <c r="BK84" i="3" l="1"/>
  <c r="J84" i="3" s="1"/>
  <c r="J59" i="3" s="1"/>
  <c r="J30" i="4"/>
  <c r="AG57" i="1"/>
  <c r="AY54" i="1"/>
  <c r="AW54" i="1"/>
  <c r="AK30" i="1" s="1"/>
  <c r="AG55" i="1"/>
  <c r="AZ54" i="1"/>
  <c r="W29" i="1" s="1"/>
  <c r="W31" i="1"/>
  <c r="J30" i="3" l="1"/>
  <c r="AG56" i="1" s="1"/>
  <c r="AN56" i="1" s="1"/>
  <c r="J39" i="4"/>
  <c r="AN55" i="1"/>
  <c r="AN57" i="1"/>
  <c r="AG54" i="1"/>
  <c r="AK26" i="1" s="1"/>
  <c r="AK35" i="1" s="1"/>
  <c r="AV54" i="1"/>
  <c r="AK29" i="1" s="1"/>
  <c r="J39" i="3" l="1"/>
  <c r="AT54" i="1"/>
  <c r="AN54" i="1" l="1"/>
</calcChain>
</file>

<file path=xl/sharedStrings.xml><?xml version="1.0" encoding="utf-8"?>
<sst xmlns="http://schemas.openxmlformats.org/spreadsheetml/2006/main" count="2167" uniqueCount="484">
  <si>
    <t>Export Komplet</t>
  </si>
  <si>
    <t>VZ</t>
  </si>
  <si>
    <t>2.0</t>
  </si>
  <si>
    <t>ZAMOK</t>
  </si>
  <si>
    <t>False</t>
  </si>
  <si>
    <t>{200e87b5-6d7c-4f57-ad8b-a654db8f7413}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</si>
  <si>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</si>
  <si>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</si>
  <si>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</si>
  <si>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</si>
  <si>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</si>
  <si>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</si>
  <si>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</si>
  <si>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</si>
  <si>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</si>
  <si>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</si>
  <si>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</si>
  <si>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III/22134 Otovice, ul. K Panelárně, km 3,518 - 4,498</t>
  </si>
  <si>
    <t>KSO:</t>
  </si>
  <si>
    <t/>
  </si>
  <si>
    <t>CC-CZ:</t>
  </si>
  <si>
    <t>Místo:</t>
  </si>
  <si>
    <t>silnice III/22134</t>
  </si>
  <si>
    <t>Datum:</t>
  </si>
  <si>
    <t>30. 9. 2022</t>
  </si>
  <si>
    <t>Zadavatel:</t>
  </si>
  <si>
    <t>IČ:</t>
  </si>
  <si>
    <t>70947023</t>
  </si>
  <si>
    <t>Krajská správa a údržba silnic Karlovarského kraje</t>
  </si>
  <si>
    <t>DIČ:</t>
  </si>
  <si>
    <t>CZ70947023</t>
  </si>
  <si>
    <t>Uchazeč:</t>
  </si>
  <si>
    <t>Vyplň údaj</t>
  </si>
  <si>
    <t>Projektant:</t>
  </si>
  <si>
    <t>60202564</t>
  </si>
  <si>
    <t>VIAKONTROL, spol. s r.o.</t>
  </si>
  <si>
    <t>CZ60202564</t>
  </si>
  <si>
    <t>True</t>
  </si>
  <si>
    <t>Zpracovatel:</t>
  </si>
  <si>
    <t>Ing. Jan Sedláček</t>
  </si>
  <si>
    <t>Poznámka:</t>
  </si>
  <si>
    <t>Soupis prací je sestaven s využitím Cenové soustavy OTSKP 2022.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</si>
  <si>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</si>
  <si>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</si>
  <si>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</si>
  <si>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</si>
  <si>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</si>
  <si>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</si>
  <si>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</si>
  <si>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</si>
  <si>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</si>
  <si>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</si>
  <si>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</si>
  <si>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</si>
  <si>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</si>
  <si>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</si>
  <si>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</si>
  <si>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</si>
  <si>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</si>
  <si>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</si>
  <si>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</si>
  <si>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</si>
  <si>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</si>
  <si>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</si>
  <si>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</si>
  <si>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</si>
  <si>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</si>
  <si>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</si>
  <si>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</si>
  <si>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</si>
  <si>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</si>
  <si>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</si>
  <si>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</si>
  <si>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</si>
  <si>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</si>
  <si>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</si>
  <si>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</si>
  <si>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</si>
  <si>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</si>
  <si>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</si>
  <si>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</si>
  <si>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</si>
  <si>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km 3,518 - km 4,080</t>
  </si>
  <si>
    <t>STA</t>
  </si>
  <si>
    <t>1</t>
  </si>
  <si>
    <t>{15c224ab-bb56-4230-aaa9-dac2b3708680}</t>
  </si>
  <si>
    <t>2</t>
  </si>
  <si>
    <t>SO 102</t>
  </si>
  <si>
    <t>km 4,080 - km 4,498</t>
  </si>
  <si>
    <t>{e261ca92-cae4-4675-8199-7ea9ab153edc}</t>
  </si>
  <si>
    <t>VRN</t>
  </si>
  <si>
    <t>Vedlejší rozpočtové náklady</t>
  </si>
  <si>
    <t>{ae791786-cac8-499c-95e2-f117f3dfefda}</t>
  </si>
  <si>
    <t>d_celkem</t>
  </si>
  <si>
    <t>Celková délka úseku</t>
  </si>
  <si>
    <t>m</t>
  </si>
  <si>
    <t>3</t>
  </si>
  <si>
    <t>d_krajnice</t>
  </si>
  <si>
    <t>Celková délka nezpevněných krajnic</t>
  </si>
  <si>
    <t>KRYCÍ LIST SOUPISU PRACÍ</t>
  </si>
  <si>
    <t>odpad_AC_fréza</t>
  </si>
  <si>
    <t>Kubatura vyfrézované asfaltové hutněné směsi</t>
  </si>
  <si>
    <t>m3</t>
  </si>
  <si>
    <t>odpad_AC_sanace</t>
  </si>
  <si>
    <t>Kubatura vytěžené sanované podkladní vrstvy s obsahem asfaltu</t>
  </si>
  <si>
    <t>odpad_zem_kraje</t>
  </si>
  <si>
    <t>Kubatura vytěžené zeminy - sanace ulámaných krajů</t>
  </si>
  <si>
    <t>odpad_zem_krajnice</t>
  </si>
  <si>
    <t>Kubatura odstraněné zeminy pro obnovu nezpevněných krajnic</t>
  </si>
  <si>
    <t>Objekt:</t>
  </si>
  <si>
    <t>proc_sanace_kraje</t>
  </si>
  <si>
    <t>Procentuální část sanace ulámaných krajů vozovky</t>
  </si>
  <si>
    <t>-</t>
  </si>
  <si>
    <t>proc_sanace_vozovka</t>
  </si>
  <si>
    <t>Procentuální část lokální sanace vozovky</t>
  </si>
  <si>
    <t>0,4</t>
  </si>
  <si>
    <t>š</t>
  </si>
  <si>
    <t>průměrná šířka úseku (zpevněná část vozovky)</t>
  </si>
  <si>
    <t>7,18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</si>
  <si>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</si>
  <si>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</si>
  <si>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</si>
  <si>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</si>
  <si>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</si>
  <si>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</si>
  <si>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</si>
  <si>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</si>
  <si>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</si>
  <si>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</si>
  <si>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</si>
  <si>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</si>
  <si>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</si>
  <si>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</si>
  <si>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</si>
  <si>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</si>
  <si>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</si>
  <si>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</si>
  <si>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</si>
  <si>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</si>
  <si>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</si>
  <si>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</si>
  <si>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</si>
  <si>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</si>
  <si>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</si>
  <si>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</si>
  <si>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</si>
  <si>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113726</t>
  </si>
  <si>
    <t>FRÉZOVÁNÍ ZPEVNĚNÝCH PLOCH ASFALTOVÝCH, ODVOZ DO 12KM</t>
  </si>
  <si>
    <t>M3</t>
  </si>
  <si>
    <t>4</t>
  </si>
  <si>
    <t>606774850</t>
  </si>
  <si>
    <t>PP</t>
  </si>
  <si>
    <t>PSC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</si>
  <si>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</si>
  <si>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VV</t>
  </si>
  <si>
    <t>d_celkem * š * 0,1</t>
  </si>
  <si>
    <t>Součet</t>
  </si>
  <si>
    <t>122736</t>
  </si>
  <si>
    <t>ODKOPÁVKY A PROKOPÁVKY OBECNÉ TŘ. I, ODVOZ DO 12KM</t>
  </si>
  <si>
    <t>1799467482</t>
  </si>
  <si>
    <t>Poznámka k souboru cen:_x000D_
položka zahrnuje:_x000D_
- vodorovná a svislá doprava, přemístění, přeložení, manipulace s výkopkem _x000D_
- kompletní provedení vykopávky nezapažené i zapažené _x000D_
- ošetření výkopiště po celou dobu práce v něm vč. klimatických opatření _x000D_
- ztížení vykopávek v blízkosti podzemního vedení, konstrukcí a objektů vč. jejich dočasného zajištění _x000D_
- ztížení pod vodou, v okolí výbušnin, ve stísněných prostorech a pod. _x000D_
- příplatek za lepivost _x000D_
- těžení po vrstvách, pásech a po jiných nutných částech (figurách) _x000D_
- čerpání vody vč. čerpacích jímek, potrubí a pohotovostní čerpací soupravy (viz ustanovení k pol. 1151,2) _x000D_
- potřebné snížení hladiny podzemní vody _x000D_
- těžení a rozpojování jednotlivých balvanů _x000D_
- vytahování a nošení výkopku _x000D_
- svahování a přesvah. svahů do konečného tvaru, výměna hornin v podloží a v pláni znehodnocené klimatickými vlivy _x000D_
- ruční vykopávky, odstranění kořenů a napadávek _x000D_
- pažení, vzepření a rozepření vč. přepažování (vyjma štětových stěn) _x000D_
- úpravu, ochranu a očištění dna, základové spáry, stěn a svahů _x000D_
- zhutnění podloží, případně i svahů vč. svahování _x000D_
- zřízení stupňů v podloží a lavic na svazích, není_x000D_
-li pro tyto práce zřízena samostatná položka _x000D_
- udržování výkopiště a jeho ochrana proti vodě _x000D_
- odvedení nebo obvedení vody v okolí výkopiště a ve výkopišti _x000D_
- třídění výkopku _x000D_
- veškeré pomocné konstrukce umožňující provedení vykopávky (příjezdy, sjezdy, nájezdy, lešení, podpěr. konstr., přemostění, zpevněné plochy, zakrytí a pod.) _x000D_
- nezahrnuje uložení zeminy (na skládku, do násypu) ani poplatky za skládku, vykazují se v položce č.0141**</t>
  </si>
  <si>
    <t>d_krajnice * 0,5 "šířka" * 0,08 "hloubka"</t>
  </si>
  <si>
    <t>123736</t>
  </si>
  <si>
    <t>ODKOP PRO SPOD STAVBU SILNIC A ŽELEZNIC TŘ. I, ODVOZ DO 12KM</t>
  </si>
  <si>
    <t>-1750374112</t>
  </si>
  <si>
    <t>"sanace vozovky" d_celkem * š * proc_sanace_vozovka * 0,08</t>
  </si>
  <si>
    <t>Mezisoučet</t>
  </si>
  <si>
    <t>"sanace ulámaných krajů" d_krajnice * proc_sanace_kraje * 1,0 "šířka" * 0,5 "hloubka"</t>
  </si>
  <si>
    <t>5</t>
  </si>
  <si>
    <t>17120</t>
  </si>
  <si>
    <t>ULOŽENÍ SYPANINY DO NÁSYPŮ A NA SKLÁDKY BEZ ZHUTNĚNÍ</t>
  </si>
  <si>
    <t>-1049735226</t>
  </si>
  <si>
    <t>Poznámka k souboru cen:_x000D_
položka zahrnuje:_x000D_
- kompletní provedení zemní konstrukce do předepsaného tvaru _x000D_
- ošetření úložiště po celou dobu práce v něm vč. klimatických opatření _x000D_
- ztížení v okolí vedení, konstrukcí a objektů a jejich dočasné zajištění _x000D_
- ztížení provádění ve ztížených podmínkách a stísněných prostorech _x000D_
- ztížené ukládání sypaniny pod vodu _x000D_
- ukládání po vrstvách a po jiných nutných částech (figurách) vč. dosypávek _x000D_
- spouštění a nošení materiálu _x000D_
- úprava, očištění a ochrana podloží a svahů _x000D_
- svahování, uzavírání povrchů svahů _x000D_
- udržování úložiště a jeho ochrana proti vodě _x000D_
- odvedení nebo obvedení vody v okolí úložiště a v úložišti _x000D_
- veškeré pomocné konstrukce umožňující provedení zemní konstrukce (příjezdy, sjezdy, nájezdy, lešení, podpěrné konstrukce, přemostění, zpevněné plochy, zakrytí a pod.)</t>
  </si>
  <si>
    <t>Komunikace pozemní</t>
  </si>
  <si>
    <t>6</t>
  </si>
  <si>
    <t>56364</t>
  </si>
  <si>
    <t>VOZOVKOVÉ VRSTVY Z RECYKLOVANÉHO MATERIÁLU TL DO 200MM</t>
  </si>
  <si>
    <t>M2</t>
  </si>
  <si>
    <t>Poznámka k souboru cen:_x000D_
- dodání recyklátu v požadované kvalitě _x000D_
- očištění podkladu _x000D_
- uložení recyklátu dle předepsaného technologického předpisu, zhutnění vrstvy v předepsané tloušťce _x000D_
- zřízení vrstvy bez rozlišení šířky, pokládání vrstvy po etapách, včetně pracovních spar a spojů _x000D_
- úpravu napojení, ukončení _x000D_
- nezahrnuje postřiky, nátěry</t>
  </si>
  <si>
    <t>P</t>
  </si>
  <si>
    <t>7</t>
  </si>
  <si>
    <t>56365</t>
  </si>
  <si>
    <t>VOZOVKOVÉ VRSTVY Z RECYKLOVANÉHO MATERIÁLU TL DO 250MM</t>
  </si>
  <si>
    <t>8</t>
  </si>
  <si>
    <t>56960</t>
  </si>
  <si>
    <t>ZPEVNĚNÍ KRAJNIC Z RECYKLOVANÉHO MATERIÁLU</t>
  </si>
  <si>
    <t>966301955</t>
  </si>
  <si>
    <t>Poznámka k položce:_x000D_
RA 0/32; tl. 80 mm</t>
  </si>
  <si>
    <t>9</t>
  </si>
  <si>
    <t>572214</t>
  </si>
  <si>
    <t>SPOJOVACÍ POSTŘIK Z MODIFIK EMULZE DO 0,5KG/M2</t>
  </si>
  <si>
    <t>252339633</t>
  </si>
  <si>
    <t>Poznámka k souboru cen:_x000D_
- dodání všech předepsaných materiálů pro postřiky v předepsaném množství _x000D_
- provedení dle předepsaného technologického předpisu _x000D_
- zřízení vrstvy bez rozlišení šířky, pokládání vrstvy po etapách _x000D_
- úpravu napojení, ukončení</t>
  </si>
  <si>
    <t>Poznámka k položce:_x000D_
C 60 BP 5</t>
  </si>
  <si>
    <t>d_celkem * š "pod ACO"</t>
  </si>
  <si>
    <t>d_celkem * š "pod ACL"</t>
  </si>
  <si>
    <t>10</t>
  </si>
  <si>
    <t>574A34</t>
  </si>
  <si>
    <t>ASFALTOVÝ BETON PRO OBRUSNÉ VRSTVY ACO 11+, 11S TL. 40MM</t>
  </si>
  <si>
    <t>1897123692</t>
  </si>
  <si>
    <t>Poznámka k souboru cen:_x000D_
- dodání směsi v požadované kvalitě _x000D_
- očištění podkladu _x000D_
- uložení směsi dle předepsaného technologického předpisu, zhutnění vrstvy v předepsané tloušťce _x000D_
- zřízení vrstvy bez rozlišení šířky, pokládání vrstvy po etapách, včetně pracovních spar a spojů _x000D_
- úpravu napojení, ukončení podél obrubníků, dilatačních zařízení, odvodňovacích proužků, odvodňovačů, vpustí, šachet a pod. _x000D_
- nezahrnuje postřiky, nátěry _x000D_
- nezahrnuje těsnění podél obrubníků, dilatačních zařízení, odvodňovacích proužků, odvodňovačů, vpustí, šachet a pod.</t>
  </si>
  <si>
    <t>Poznámka k položce:_x000D_
ACO 11 +; 50/70; tl. 40 mm; ČSN 73 6121</t>
  </si>
  <si>
    <t>d_celkem * š</t>
  </si>
  <si>
    <t>11</t>
  </si>
  <si>
    <t>574C56</t>
  </si>
  <si>
    <t>ASFALTOVÝ BETON PRO LOŽNÍ VRSTVY ACL 16+, 16S TL. 60MM</t>
  </si>
  <si>
    <t>Poznámka k položce:_x000D_
ACL 16 +; 50/70; tl. 60 mm; ČSN 73 6121</t>
  </si>
  <si>
    <t>12</t>
  </si>
  <si>
    <t>574E76</t>
  </si>
  <si>
    <t>ASFALTOVÝ BETON PRO PODKLADNÍ VRSTVY ACP 16+, 16S TL. 80MM</t>
  </si>
  <si>
    <t>-2121619641</t>
  </si>
  <si>
    <t>Poznámka k položce:_x000D_
ACP 16 +; 50/70; tl. 80 mm; ČSN 73 6121</t>
  </si>
  <si>
    <t>"sanace vozovky" d_celkem * š * proc_sanace_vozovka</t>
  </si>
  <si>
    <t>Ostatní konstrukce a práce, bourání</t>
  </si>
  <si>
    <t>13</t>
  </si>
  <si>
    <t>915111</t>
  </si>
  <si>
    <t>VODOROVNÉ DOPRAVNÍ ZNAČENÍ BARVOU HLADKÉ - DODÁVKA A POKLÁDKA</t>
  </si>
  <si>
    <t>Poznámka k souboru cen:_x000D_
položka zahrnuje:_x000D_
- dodání a pokládku nátěrového materiálu (měří se pouze natíraná plocha) _x000D_
- předznačení a reflexní úpravu</t>
  </si>
  <si>
    <t>14</t>
  </si>
  <si>
    <t>OST</t>
  </si>
  <si>
    <t>Ostatní</t>
  </si>
  <si>
    <t>015111</t>
  </si>
  <si>
    <t>POPLATKY ZA LIKVIDACI ODPADŮ NEKONTAMINOVANÝCH - 17 05 04  VYTĚŽENÉ ZEMINY A HORNINY -  I. TŘÍDA TĚŽITELNOSTI</t>
  </si>
  <si>
    <t>T</t>
  </si>
  <si>
    <t>512</t>
  </si>
  <si>
    <t>1340202192</t>
  </si>
  <si>
    <t>POPLATKY ZA LIKVIDACI ODPADŮ NEKONTAMINOVANÝCH - 17 05 04 VYTĚŽENÉ ZEMINY A HORNINY - I. TŘÍDA TĚŽITELNOSTI</t>
  </si>
  <si>
    <t>Poznámka k souboru cen:_x000D_
1. Položka obsahuje:_x000D_
 – veškeré poplatky provozovateli skládky, recyklační linky nebo jiného zařízení na zpracování nebo likvidaci odpadů související s převzetím, uložením, zpracováním nebo likvidací odpadu _x000D_
2. Položka neobsahuje:_x000D_
 – náklady spojené s dopravou odpadu z místa stavby na místo převzetí provozovatelem skládky, recyklační linky nebo jiného zařízení na zpracování nebo likvidaci odpadů 3. Způsob měření:_x000D_
 Tunou se rozumí hmotnost odpadu vytříděného v souladu se zákonem č. 541/2020 Sb., o nakládání s odpady, v platném znění.</t>
  </si>
  <si>
    <t>odpad_zem_krajnice * 1,8 "t/m3"</t>
  </si>
  <si>
    <t>16</t>
  </si>
  <si>
    <t>015130</t>
  </si>
  <si>
    <t>POPLATKY ZA LIKVIDACI ODPADŮ NEKONTAMINOVANÝCH - 17 03 02  VYBOURANÝ ASFALTOVÝ BETON BEZ DEHTU</t>
  </si>
  <si>
    <t>-1631390198</t>
  </si>
  <si>
    <t>POPLATKY ZA LIKVIDACI ODPADŮ NEKONTAMINOVANÝCH - 17 03 02 VYBOURANÝ ASFALTOVÝ BETON BEZ DEHTU</t>
  </si>
  <si>
    <t>odpad_AC_fréza * 2,5 "t/m3"</t>
  </si>
  <si>
    <t>odpad_AC_sanace *2,5 "t/m3"</t>
  </si>
  <si>
    <t>418</t>
  </si>
  <si>
    <t>497,568</t>
  </si>
  <si>
    <t>450,186</t>
  </si>
  <si>
    <t>96,04</t>
  </si>
  <si>
    <t>19,903</t>
  </si>
  <si>
    <t>SO 102 - km 4,080 - km 4,498</t>
  </si>
  <si>
    <t>odpad_zem_vozovka</t>
  </si>
  <si>
    <t>Kubatura výkopku zeminy</t>
  </si>
  <si>
    <t>900,372</t>
  </si>
  <si>
    <t>d_celkem * š * 0,15</t>
  </si>
  <si>
    <t>"odkop pro kci vozovky" d_celkem * š * 0,3</t>
  </si>
  <si>
    <t>18110</t>
  </si>
  <si>
    <t>ÚPRAVA PLÁNĚ SE ZHUTNĚNÍM V HORNINĚ TŘ. I</t>
  </si>
  <si>
    <t>-514779363</t>
  </si>
  <si>
    <t>Poznámka k souboru cen:_x000D_
položka zahrnuje úpravu pláně včetně vyrovnání výškových rozdílů. Míru zhutnění určuje projekt.</t>
  </si>
  <si>
    <t>56333</t>
  </si>
  <si>
    <t>VOZOVKOVÉ VRSTVY ZE ŠTĚRKODRTI TL. DO 150MM</t>
  </si>
  <si>
    <t>1688154154</t>
  </si>
  <si>
    <t>Poznámka k souboru cen:_x000D_
- dodání kameniva předepsané kvality a zrnitosti _x000D_
- rozprostření a zhutnění vrstvy v předepsané tloušťce _x000D_
- zřízení vrstvy bez rozlišení šířky, pokládání vrstvy po etapách _x000D_
- nezahrnuje postřiky, nátěry</t>
  </si>
  <si>
    <t>d_celkem * š * 2 "2 vrstvy"</t>
  </si>
  <si>
    <t>d_celkem * š "pod ACP"</t>
  </si>
  <si>
    <t>572224</t>
  </si>
  <si>
    <t>SPOJOVACÍ POSTŘIK Z MODIFIK EMULZE DO 1,0KG/M2</t>
  </si>
  <si>
    <t>-729373535</t>
  </si>
  <si>
    <t>-755577669</t>
  </si>
  <si>
    <t>574E46</t>
  </si>
  <si>
    <t>ASFALTOVÝ BETON PRO PODKLADNÍ VRSTVY ACP 16+, 16S TL. 50MM</t>
  </si>
  <si>
    <t>1589411474</t>
  </si>
  <si>
    <t>Poznámka k položce:_x000D_
ACP 16 +; 50/70; tl. 50 mm; ČSN 73 6121</t>
  </si>
  <si>
    <t>1067696109</t>
  </si>
  <si>
    <t>"V4 - vodicí čára" 2 * d_celkem* 0,125</t>
  </si>
  <si>
    <t>"V1a - oddělení jízdních pruhů" d_celkem * 0,125</t>
  </si>
  <si>
    <t>"rezerva" 50</t>
  </si>
  <si>
    <t>odpad_zem_vozovka * 1,8 "t/m3"</t>
  </si>
  <si>
    <t>VRN - Vedlejší rozpočtové náklady</t>
  </si>
  <si>
    <t>02610</t>
  </si>
  <si>
    <t>ZKOUŠENÍ KONSTRUKCÍ A PRACÍ ZKUŠEBNOU ZHOTOVITELE</t>
  </si>
  <si>
    <t>KPL</t>
  </si>
  <si>
    <t>-807440746</t>
  </si>
  <si>
    <t>Poznámka k souboru cen:_x000D_
zahrnuje veškeré náklady spojené s objednatelem požadovanými zkouškami</t>
  </si>
  <si>
    <t>03350</t>
  </si>
  <si>
    <t>SLUŽBY ZAJIŠŤUJÍCÍ REGUL, PŘEVED A OCHRANU VEŘEJ DOPRAVY</t>
  </si>
  <si>
    <t>1005772629</t>
  </si>
  <si>
    <t>Poznámka k souboru cen:_x000D_
zahrnuje objednatelem povolené náklady na služby pro zhotovitele</t>
  </si>
  <si>
    <t>03720</t>
  </si>
  <si>
    <t>POMOC PRÁCE ZAJIŠŤ NEBO ZŘÍZ REGULACI A OCHRANU DOPRAVY</t>
  </si>
  <si>
    <t>-57174639</t>
  </si>
  <si>
    <t>Poznámka k souboru cen:_x000D_
zahrnuje objednatelem povolené náklady na požadovaná zařízení zhotovitele</t>
  </si>
  <si>
    <t>SEZNAM FIGUR</t>
  </si>
  <si>
    <t>Výměra</t>
  </si>
  <si>
    <t xml:space="preserve"> SO 101</t>
  </si>
  <si>
    <t>4080-3518</t>
  </si>
  <si>
    <t>Použití figury:</t>
  </si>
  <si>
    <t>0,57 * 1168</t>
  </si>
  <si>
    <t>0,2 "20 %"</t>
  </si>
  <si>
    <t>0,4 "40 %"</t>
  </si>
  <si>
    <t>š_krajnice</t>
  </si>
  <si>
    <t>šířka nezpevněné krajnice</t>
  </si>
  <si>
    <t>0,5</t>
  </si>
  <si>
    <t xml:space="preserve"> SO 102</t>
  </si>
  <si>
    <t>4498-4080</t>
  </si>
  <si>
    <t>0,426 * 1168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</si>
  <si>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</si>
  <si>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</si>
  <si>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</si>
  <si>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</si>
  <si>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</si>
  <si>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</si>
  <si>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</si>
  <si>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</si>
  <si>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</si>
  <si>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</si>
  <si>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</si>
  <si>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</si>
  <si>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</si>
  <si>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</si>
  <si>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</si>
  <si>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</si>
  <si>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</si>
  <si>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</si>
  <si>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</si>
  <si>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</si>
  <si>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</si>
  <si>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</si>
  <si>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</si>
  <si>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</si>
  <si>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</si>
  <si>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</si>
  <si>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</si>
  <si>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</si>
  <si>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</si>
  <si>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</si>
  <si>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</si>
  <si>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</si>
  <si>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</si>
  <si>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</si>
  <si>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</si>
  <si>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</si>
  <si>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</si>
  <si>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</si>
  <si>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</si>
  <si>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</si>
  <si>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</si>
  <si>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</si>
  <si>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</si>
  <si>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</si>
  <si>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</si>
  <si>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</si>
  <si>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</si>
  <si>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</si>
  <si>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</si>
  <si>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</si>
  <si>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</si>
  <si>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</si>
  <si>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</si>
  <si>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</si>
  <si>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</si>
  <si>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</si>
  <si>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</si>
  <si>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</si>
  <si>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</si>
  <si>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</si>
  <si>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</si>
  <si>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</si>
  <si>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</si>
  <si>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</si>
  <si>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</si>
  <si>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</si>
  <si>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</si>
  <si>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</si>
  <si>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</si>
  <si>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</si>
  <si>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</si>
  <si>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</si>
  <si>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</si>
  <si>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</si>
  <si>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</si>
  <si>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</si>
  <si>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</si>
  <si>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</si>
  <si>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</si>
  <si>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</si>
  <si>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</si>
  <si>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</si>
  <si>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</si>
  <si>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</si>
  <si>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</si>
  <si>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</si>
  <si>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</si>
  <si>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</si>
  <si>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</si>
  <si>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</si>
  <si>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</si>
  <si>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</si>
  <si>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</si>
  <si>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</si>
  <si>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</si>
  <si>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</si>
  <si>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</si>
  <si>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</si>
  <si>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</si>
  <si>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</si>
  <si>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</si>
  <si>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</si>
  <si>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</si>
  <si>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</si>
  <si>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</si>
  <si>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</si>
  <si>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</si>
  <si>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</si>
  <si>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</si>
  <si>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</si>
  <si>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</si>
  <si>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</si>
  <si>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</si>
  <si>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</si>
  <si>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</si>
  <si>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</si>
  <si>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</si>
  <si>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</si>
  <si>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</si>
  <si>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</si>
  <si>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</si>
  <si>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</si>
  <si>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</si>
  <si>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</si>
  <si>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</si>
  <si>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</si>
  <si>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</si>
  <si>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</si>
  <si>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</si>
  <si>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</si>
  <si>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</si>
  <si>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</si>
  <si>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</si>
  <si>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</si>
  <si>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</si>
  <si>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</si>
  <si>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</si>
  <si>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</si>
  <si>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</si>
  <si>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</si>
  <si>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</si>
  <si>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</si>
  <si>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</si>
  <si>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</si>
  <si>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</si>
  <si>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</si>
  <si>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</si>
  <si>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</si>
  <si>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</si>
  <si>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</si>
  <si>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</si>
  <si>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</si>
  <si>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</si>
  <si>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</si>
  <si>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</si>
  <si>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</si>
  <si>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</si>
  <si>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</si>
  <si>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</si>
  <si>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</si>
  <si>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</si>
  <si>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</si>
  <si>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</si>
  <si>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</si>
  <si>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</si>
  <si>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</si>
  <si>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</si>
  <si>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</si>
  <si>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</si>
  <si>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</si>
  <si>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</si>
  <si>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</si>
  <si>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</si>
  <si>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</si>
  <si>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</si>
  <si>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</si>
  <si>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</si>
  <si>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</si>
  <si>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</si>
  <si>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</si>
  <si>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</si>
  <si>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</si>
  <si>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</si>
  <si>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</si>
  <si>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915211</t>
  </si>
  <si>
    <t>VODOROVNÉ DOPRAVNÍ ZNAČENÍ PLASTEM HLADKÉ - DODÁVKA A POKLÁDKA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</si>
</sst>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/>
    </xf>
    <xf numFmtId="167" fontId="37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59"/>
  <sheetViews>
    <sheetView showGridLines="0" tabSelected="1" topLeftCell="A29" workbookViewId="0">
      <selection activeCell="BE57" sqref="BE5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R5" s="20"/>
      <c r="BE5" s="265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R6" s="20"/>
      <c r="BE6" s="266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66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66"/>
      <c r="BS8" s="17" t="s">
        <v>6</v>
      </c>
    </row>
    <row r="9" spans="1:74" ht="14.45" customHeight="1">
      <c r="B9" s="20"/>
      <c r="AR9" s="20"/>
      <c r="BE9" s="266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66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30</v>
      </c>
      <c r="AR11" s="20"/>
      <c r="BE11" s="266"/>
      <c r="BS11" s="17" t="s">
        <v>6</v>
      </c>
    </row>
    <row r="12" spans="1:74" ht="6.95" customHeight="1">
      <c r="B12" s="20"/>
      <c r="AR12" s="20"/>
      <c r="BE12" s="266"/>
      <c r="BS12" s="17" t="s">
        <v>6</v>
      </c>
    </row>
    <row r="13" spans="1:74" ht="12" customHeight="1">
      <c r="B13" s="20"/>
      <c r="D13" s="27" t="s">
        <v>31</v>
      </c>
      <c r="AK13" s="27" t="s">
        <v>26</v>
      </c>
      <c r="AN13" s="29" t="s">
        <v>32</v>
      </c>
      <c r="AR13" s="20"/>
      <c r="BE13" s="266"/>
      <c r="BS13" s="17" t="s">
        <v>6</v>
      </c>
    </row>
    <row r="14" spans="1:74" ht="12.75">
      <c r="B14" s="20"/>
      <c r="E14" s="271" t="s">
        <v>32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7" t="s">
        <v>29</v>
      </c>
      <c r="AN14" s="29" t="s">
        <v>32</v>
      </c>
      <c r="AR14" s="20"/>
      <c r="BE14" s="266"/>
      <c r="BS14" s="17" t="s">
        <v>6</v>
      </c>
    </row>
    <row r="15" spans="1:74" ht="6.95" customHeight="1">
      <c r="B15" s="20"/>
      <c r="AR15" s="20"/>
      <c r="BE15" s="266"/>
      <c r="BS15" s="17" t="s">
        <v>4</v>
      </c>
    </row>
    <row r="16" spans="1:74" ht="12" customHeight="1">
      <c r="B16" s="20"/>
      <c r="D16" s="27" t="s">
        <v>33</v>
      </c>
      <c r="AK16" s="27" t="s">
        <v>26</v>
      </c>
      <c r="AN16" s="25" t="s">
        <v>34</v>
      </c>
      <c r="AR16" s="20"/>
      <c r="BE16" s="266"/>
      <c r="BS16" s="17" t="s">
        <v>4</v>
      </c>
    </row>
    <row r="17" spans="2:71" ht="18.399999999999999" customHeight="1">
      <c r="B17" s="20"/>
      <c r="E17" s="25" t="s">
        <v>35</v>
      </c>
      <c r="AK17" s="27" t="s">
        <v>29</v>
      </c>
      <c r="AN17" s="25" t="s">
        <v>36</v>
      </c>
      <c r="AR17" s="20"/>
      <c r="BE17" s="266"/>
      <c r="BS17" s="17" t="s">
        <v>37</v>
      </c>
    </row>
    <row r="18" spans="2:71" ht="6.95" customHeight="1">
      <c r="B18" s="20"/>
      <c r="AR18" s="20"/>
      <c r="BE18" s="266"/>
      <c r="BS18" s="17" t="s">
        <v>6</v>
      </c>
    </row>
    <row r="19" spans="2:71" ht="12" customHeight="1">
      <c r="B19" s="20"/>
      <c r="D19" s="27" t="s">
        <v>38</v>
      </c>
      <c r="AK19" s="27" t="s">
        <v>26</v>
      </c>
      <c r="AN19" s="25" t="s">
        <v>19</v>
      </c>
      <c r="AR19" s="20"/>
      <c r="BE19" s="266"/>
      <c r="BS19" s="17" t="s">
        <v>6</v>
      </c>
    </row>
    <row r="20" spans="2:71" ht="18.399999999999999" customHeight="1">
      <c r="B20" s="20"/>
      <c r="E20" s="25" t="s">
        <v>39</v>
      </c>
      <c r="AK20" s="27" t="s">
        <v>29</v>
      </c>
      <c r="AN20" s="25" t="s">
        <v>19</v>
      </c>
      <c r="AR20" s="20"/>
      <c r="BE20" s="266"/>
      <c r="BS20" s="17" t="s">
        <v>37</v>
      </c>
    </row>
    <row r="21" spans="2:71" ht="6.95" customHeight="1">
      <c r="B21" s="20"/>
      <c r="AR21" s="20"/>
      <c r="BE21" s="266"/>
    </row>
    <row r="22" spans="2:71" ht="12" customHeight="1">
      <c r="B22" s="20"/>
      <c r="D22" s="27" t="s">
        <v>40</v>
      </c>
      <c r="AR22" s="20"/>
      <c r="BE22" s="266"/>
    </row>
    <row r="23" spans="2:71" ht="16.5" customHeight="1">
      <c r="B23" s="20"/>
      <c r="E23" s="273" t="s">
        <v>41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R23" s="20"/>
      <c r="BE23" s="266"/>
    </row>
    <row r="24" spans="2:71" ht="6.95" customHeight="1">
      <c r="B24" s="20"/>
      <c r="AR24" s="20"/>
      <c r="BE24" s="266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6"/>
    </row>
    <row r="26" spans="2:71" s="1" customFormat="1" ht="25.9" customHeight="1">
      <c r="B26" s="32"/>
      <c r="D26" s="33" t="s">
        <v>42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4" t="e">
        <f>ROUND(AG54,2)</f>
        <v>#REF!</v>
      </c>
      <c r="AL26" s="275"/>
      <c r="AM26" s="275"/>
      <c r="AN26" s="275"/>
      <c r="AO26" s="275"/>
      <c r="AR26" s="32"/>
      <c r="BE26" s="266"/>
    </row>
    <row r="27" spans="2:71" s="1" customFormat="1" ht="6.95" customHeight="1">
      <c r="B27" s="32"/>
      <c r="AR27" s="32"/>
      <c r="BE27" s="266"/>
    </row>
    <row r="28" spans="2:71" s="1" customFormat="1" ht="12.75">
      <c r="B28" s="32"/>
      <c r="L28" s="276" t="s">
        <v>43</v>
      </c>
      <c r="M28" s="276"/>
      <c r="N28" s="276"/>
      <c r="O28" s="276"/>
      <c r="P28" s="276"/>
      <c r="W28" s="276" t="s">
        <v>44</v>
      </c>
      <c r="X28" s="276"/>
      <c r="Y28" s="276"/>
      <c r="Z28" s="276"/>
      <c r="AA28" s="276"/>
      <c r="AB28" s="276"/>
      <c r="AC28" s="276"/>
      <c r="AD28" s="276"/>
      <c r="AE28" s="276"/>
      <c r="AK28" s="276" t="s">
        <v>45</v>
      </c>
      <c r="AL28" s="276"/>
      <c r="AM28" s="276"/>
      <c r="AN28" s="276"/>
      <c r="AO28" s="276"/>
      <c r="AR28" s="32"/>
      <c r="BE28" s="266"/>
    </row>
    <row r="29" spans="2:71" s="2" customFormat="1" ht="14.45" customHeight="1">
      <c r="B29" s="36"/>
      <c r="D29" s="27" t="s">
        <v>46</v>
      </c>
      <c r="F29" s="27" t="s">
        <v>47</v>
      </c>
      <c r="L29" s="264">
        <v>0.21</v>
      </c>
      <c r="M29" s="263"/>
      <c r="N29" s="263"/>
      <c r="O29" s="263"/>
      <c r="P29" s="263"/>
      <c r="W29" s="262" t="e">
        <f>ROUND(AZ54, 2)</f>
        <v>#REF!</v>
      </c>
      <c r="X29" s="263"/>
      <c r="Y29" s="263"/>
      <c r="Z29" s="263"/>
      <c r="AA29" s="263"/>
      <c r="AB29" s="263"/>
      <c r="AC29" s="263"/>
      <c r="AD29" s="263"/>
      <c r="AE29" s="263"/>
      <c r="AK29" s="262" t="e">
        <f>ROUND(AV54, 2)</f>
        <v>#REF!</v>
      </c>
      <c r="AL29" s="263"/>
      <c r="AM29" s="263"/>
      <c r="AN29" s="263"/>
      <c r="AO29" s="263"/>
      <c r="AR29" s="36"/>
      <c r="BE29" s="267"/>
    </row>
    <row r="30" spans="2:71" s="2" customFormat="1" ht="14.45" customHeight="1">
      <c r="B30" s="36"/>
      <c r="F30" s="27" t="s">
        <v>48</v>
      </c>
      <c r="L30" s="264">
        <v>0.15</v>
      </c>
      <c r="M30" s="263"/>
      <c r="N30" s="263"/>
      <c r="O30" s="263"/>
      <c r="P30" s="263"/>
      <c r="W30" s="262" t="e">
        <f>ROUND(BA54, 2)</f>
        <v>#REF!</v>
      </c>
      <c r="X30" s="263"/>
      <c r="Y30" s="263"/>
      <c r="Z30" s="263"/>
      <c r="AA30" s="263"/>
      <c r="AB30" s="263"/>
      <c r="AC30" s="263"/>
      <c r="AD30" s="263"/>
      <c r="AE30" s="263"/>
      <c r="AK30" s="262" t="e">
        <f>ROUND(AW54, 2)</f>
        <v>#REF!</v>
      </c>
      <c r="AL30" s="263"/>
      <c r="AM30" s="263"/>
      <c r="AN30" s="263"/>
      <c r="AO30" s="263"/>
      <c r="AR30" s="36"/>
      <c r="BE30" s="267"/>
    </row>
    <row r="31" spans="2:71" s="2" customFormat="1" ht="14.45" hidden="1" customHeight="1">
      <c r="B31" s="36"/>
      <c r="F31" s="27" t="s">
        <v>49</v>
      </c>
      <c r="L31" s="264">
        <v>0.21</v>
      </c>
      <c r="M31" s="263"/>
      <c r="N31" s="263"/>
      <c r="O31" s="263"/>
      <c r="P31" s="263"/>
      <c r="W31" s="262" t="e">
        <f>ROUND(BB54, 2)</f>
        <v>#REF!</v>
      </c>
      <c r="X31" s="263"/>
      <c r="Y31" s="263"/>
      <c r="Z31" s="263"/>
      <c r="AA31" s="263"/>
      <c r="AB31" s="263"/>
      <c r="AC31" s="263"/>
      <c r="AD31" s="263"/>
      <c r="AE31" s="263"/>
      <c r="AK31" s="262">
        <v>0</v>
      </c>
      <c r="AL31" s="263"/>
      <c r="AM31" s="263"/>
      <c r="AN31" s="263"/>
      <c r="AO31" s="263"/>
      <c r="AR31" s="36"/>
      <c r="BE31" s="267"/>
    </row>
    <row r="32" spans="2:71" s="2" customFormat="1" ht="14.45" hidden="1" customHeight="1">
      <c r="B32" s="36"/>
      <c r="F32" s="27" t="s">
        <v>50</v>
      </c>
      <c r="L32" s="264">
        <v>0.15</v>
      </c>
      <c r="M32" s="263"/>
      <c r="N32" s="263"/>
      <c r="O32" s="263"/>
      <c r="P32" s="263"/>
      <c r="W32" s="262" t="e">
        <f>ROUND(BC54, 2)</f>
        <v>#REF!</v>
      </c>
      <c r="X32" s="263"/>
      <c r="Y32" s="263"/>
      <c r="Z32" s="263"/>
      <c r="AA32" s="263"/>
      <c r="AB32" s="263"/>
      <c r="AC32" s="263"/>
      <c r="AD32" s="263"/>
      <c r="AE32" s="263"/>
      <c r="AK32" s="262">
        <v>0</v>
      </c>
      <c r="AL32" s="263"/>
      <c r="AM32" s="263"/>
      <c r="AN32" s="263"/>
      <c r="AO32" s="263"/>
      <c r="AR32" s="36"/>
      <c r="BE32" s="267"/>
    </row>
    <row r="33" spans="2:44" s="2" customFormat="1" ht="14.45" hidden="1" customHeight="1">
      <c r="B33" s="36"/>
      <c r="F33" s="27" t="s">
        <v>51</v>
      </c>
      <c r="L33" s="264">
        <v>0</v>
      </c>
      <c r="M33" s="263"/>
      <c r="N33" s="263"/>
      <c r="O33" s="263"/>
      <c r="P33" s="263"/>
      <c r="W33" s="262" t="e">
        <f>ROUND(BD54, 2)</f>
        <v>#REF!</v>
      </c>
      <c r="X33" s="263"/>
      <c r="Y33" s="263"/>
      <c r="Z33" s="263"/>
      <c r="AA33" s="263"/>
      <c r="AB33" s="263"/>
      <c r="AC33" s="263"/>
      <c r="AD33" s="263"/>
      <c r="AE33" s="263"/>
      <c r="AK33" s="262">
        <v>0</v>
      </c>
      <c r="AL33" s="263"/>
      <c r="AM33" s="263"/>
      <c r="AN33" s="263"/>
      <c r="AO33" s="263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53</v>
      </c>
      <c r="U35" s="39"/>
      <c r="V35" s="39"/>
      <c r="W35" s="39"/>
      <c r="X35" s="295" t="s">
        <v>54</v>
      </c>
      <c r="Y35" s="296"/>
      <c r="Z35" s="296"/>
      <c r="AA35" s="296"/>
      <c r="AB35" s="296"/>
      <c r="AC35" s="39"/>
      <c r="AD35" s="39"/>
      <c r="AE35" s="39"/>
      <c r="AF35" s="39"/>
      <c r="AG35" s="39"/>
      <c r="AH35" s="39"/>
      <c r="AI35" s="39"/>
      <c r="AJ35" s="39"/>
      <c r="AK35" s="297" t="e">
        <f>SUM(AK26:AK33)</f>
        <v>#REF!</v>
      </c>
      <c r="AL35" s="296"/>
      <c r="AM35" s="296"/>
      <c r="AN35" s="296"/>
      <c r="AO35" s="298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55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07</v>
      </c>
      <c r="AR44" s="45"/>
    </row>
    <row r="45" spans="2:44" s="4" customFormat="1" ht="36.950000000000003" customHeight="1">
      <c r="B45" s="46"/>
      <c r="C45" s="47" t="s">
        <v>16</v>
      </c>
      <c r="L45" s="286" t="str">
        <f>K6</f>
        <v>III/22134 Otovice, ul. K Panelárně, km 3,518 - 4,498</v>
      </c>
      <c r="M45" s="287"/>
      <c r="N45" s="287"/>
      <c r="O45" s="287"/>
      <c r="P45" s="287"/>
      <c r="Q45" s="287"/>
      <c r="R45" s="287"/>
      <c r="S45" s="287"/>
      <c r="T45" s="287"/>
      <c r="U45" s="287"/>
      <c r="V45" s="287"/>
      <c r="W45" s="287"/>
      <c r="X45" s="287"/>
      <c r="Y45" s="287"/>
      <c r="Z45" s="287"/>
      <c r="AA45" s="287"/>
      <c r="AB45" s="287"/>
      <c r="AC45" s="287"/>
      <c r="AD45" s="287"/>
      <c r="AE45" s="287"/>
      <c r="AF45" s="287"/>
      <c r="AG45" s="287"/>
      <c r="AH45" s="287"/>
      <c r="AI45" s="287"/>
      <c r="AJ45" s="287"/>
      <c r="AK45" s="287"/>
      <c r="AL45" s="287"/>
      <c r="AM45" s="287"/>
      <c r="AN45" s="287"/>
      <c r="AO45" s="287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silnice III/22134</v>
      </c>
      <c r="AI47" s="27" t="s">
        <v>23</v>
      </c>
      <c r="AM47" s="288" t="str">
        <f>IF(AN8= "","",AN8)</f>
        <v>30. 9. 2022</v>
      </c>
      <c r="AN47" s="288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>Krajská správa a údržba silnic Karlovarského kraje</v>
      </c>
      <c r="AI49" s="27" t="s">
        <v>33</v>
      </c>
      <c r="AM49" s="289" t="str">
        <f>IF(E17="","",E17)</f>
        <v>VIAKONTROL, spol. s r.o.</v>
      </c>
      <c r="AN49" s="290"/>
      <c r="AO49" s="290"/>
      <c r="AP49" s="290"/>
      <c r="AR49" s="32"/>
      <c r="AS49" s="291" t="s">
        <v>56</v>
      </c>
      <c r="AT49" s="292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31</v>
      </c>
      <c r="L50" s="3" t="str">
        <f>IF(E14= "Vyplň údaj","",E14)</f>
        <v/>
      </c>
      <c r="AI50" s="27" t="s">
        <v>38</v>
      </c>
      <c r="AM50" s="289" t="str">
        <f>IF(E20="","",E20)</f>
        <v>Ing. Jan Sedláček</v>
      </c>
      <c r="AN50" s="290"/>
      <c r="AO50" s="290"/>
      <c r="AP50" s="290"/>
      <c r="AR50" s="32"/>
      <c r="AS50" s="293"/>
      <c r="AT50" s="294"/>
      <c r="BD50" s="53"/>
    </row>
    <row r="51" spans="1:91" s="1" customFormat="1" ht="10.9" customHeight="1">
      <c r="B51" s="32"/>
      <c r="AR51" s="32"/>
      <c r="AS51" s="293"/>
      <c r="AT51" s="294"/>
      <c r="BD51" s="53"/>
    </row>
    <row r="52" spans="1:91" s="1" customFormat="1" ht="29.25" customHeight="1">
      <c r="B52" s="32"/>
      <c r="C52" s="280" t="s">
        <v>57</v>
      </c>
      <c r="D52" s="281"/>
      <c r="E52" s="281"/>
      <c r="F52" s="281"/>
      <c r="G52" s="281"/>
      <c r="H52" s="54"/>
      <c r="I52" s="282" t="s">
        <v>58</v>
      </c>
      <c r="J52" s="281"/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3" t="s">
        <v>59</v>
      </c>
      <c r="AH52" s="281"/>
      <c r="AI52" s="281"/>
      <c r="AJ52" s="281"/>
      <c r="AK52" s="281"/>
      <c r="AL52" s="281"/>
      <c r="AM52" s="281"/>
      <c r="AN52" s="282" t="s">
        <v>60</v>
      </c>
      <c r="AO52" s="281"/>
      <c r="AP52" s="281"/>
      <c r="AQ52" s="55" t="s">
        <v>61</v>
      </c>
      <c r="AR52" s="32"/>
      <c r="AS52" s="56" t="s">
        <v>62</v>
      </c>
      <c r="AT52" s="57" t="s">
        <v>63</v>
      </c>
      <c r="AU52" s="57" t="s">
        <v>64</v>
      </c>
      <c r="AV52" s="57" t="s">
        <v>65</v>
      </c>
      <c r="AW52" s="57" t="s">
        <v>66</v>
      </c>
      <c r="AX52" s="57" t="s">
        <v>67</v>
      </c>
      <c r="AY52" s="57" t="s">
        <v>68</v>
      </c>
      <c r="AZ52" s="57" t="s">
        <v>69</v>
      </c>
      <c r="BA52" s="57" t="s">
        <v>70</v>
      </c>
      <c r="BB52" s="57" t="s">
        <v>71</v>
      </c>
      <c r="BC52" s="57" t="s">
        <v>72</v>
      </c>
      <c r="BD52" s="58" t="s">
        <v>73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74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4" t="e">
        <f>ROUND(SUM(AG55:AG57),2)</f>
        <v>#REF!</v>
      </c>
      <c r="AH54" s="284"/>
      <c r="AI54" s="284"/>
      <c r="AJ54" s="284"/>
      <c r="AK54" s="284"/>
      <c r="AL54" s="284"/>
      <c r="AM54" s="284"/>
      <c r="AN54" s="285" t="e">
        <f>SUM(AG54,AT54)</f>
        <v>#REF!</v>
      </c>
      <c r="AO54" s="285"/>
      <c r="AP54" s="285"/>
      <c r="AQ54" s="64" t="s">
        <v>19</v>
      </c>
      <c r="AR54" s="60"/>
      <c r="AS54" s="65">
        <f>ROUND(SUM(AS55:AS57),2)</f>
        <v>0</v>
      </c>
      <c r="AT54" s="66" t="e">
        <f>ROUND(SUM(AV54:AW54),2)</f>
        <v>#REF!</v>
      </c>
      <c r="AU54" s="67" t="e">
        <f>ROUND(SUM(AU55:AU57),5)</f>
        <v>#REF!</v>
      </c>
      <c r="AV54" s="66" t="e">
        <f>ROUND(AZ54*L29,2)</f>
        <v>#REF!</v>
      </c>
      <c r="AW54" s="66" t="e">
        <f>ROUND(BA54*L30,2)</f>
        <v>#REF!</v>
      </c>
      <c r="AX54" s="66" t="e">
        <f>ROUND(BB54*L29,2)</f>
        <v>#REF!</v>
      </c>
      <c r="AY54" s="66" t="e">
        <f>ROUND(BC54*L30,2)</f>
        <v>#REF!</v>
      </c>
      <c r="AZ54" s="66" t="e">
        <f>ROUND(SUM(AZ55:AZ57),2)</f>
        <v>#REF!</v>
      </c>
      <c r="BA54" s="66" t="e">
        <f>ROUND(SUM(BA55:BA57),2)</f>
        <v>#REF!</v>
      </c>
      <c r="BB54" s="66" t="e">
        <f>ROUND(SUM(BB55:BB57),2)</f>
        <v>#REF!</v>
      </c>
      <c r="BC54" s="66" t="e">
        <f>ROUND(SUM(BC55:BC57),2)</f>
        <v>#REF!</v>
      </c>
      <c r="BD54" s="68" t="e">
        <f>ROUND(SUM(BD55:BD57),2)</f>
        <v>#REF!</v>
      </c>
      <c r="BS54" s="69" t="s">
        <v>75</v>
      </c>
      <c r="BT54" s="69" t="s">
        <v>76</v>
      </c>
      <c r="BU54" s="70" t="s">
        <v>77</v>
      </c>
      <c r="BV54" s="69" t="s">
        <v>78</v>
      </c>
      <c r="BW54" s="69" t="s">
        <v>5</v>
      </c>
      <c r="BX54" s="69" t="s">
        <v>79</v>
      </c>
      <c r="CL54" s="69" t="s">
        <v>19</v>
      </c>
    </row>
    <row r="55" spans="1:91" s="6" customFormat="1" ht="16.5" customHeight="1">
      <c r="A55" s="71" t="s">
        <v>80</v>
      </c>
      <c r="B55" s="72"/>
      <c r="C55" s="73"/>
      <c r="D55" s="279" t="s">
        <v>81</v>
      </c>
      <c r="E55" s="279"/>
      <c r="F55" s="279"/>
      <c r="G55" s="279"/>
      <c r="H55" s="279"/>
      <c r="I55" s="74"/>
      <c r="J55" s="279" t="s">
        <v>82</v>
      </c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7" t="e">
        <f>#REF!</f>
        <v>#REF!</v>
      </c>
      <c r="AH55" s="278"/>
      <c r="AI55" s="278"/>
      <c r="AJ55" s="278"/>
      <c r="AK55" s="278"/>
      <c r="AL55" s="278"/>
      <c r="AM55" s="278"/>
      <c r="AN55" s="277" t="e">
        <f>SUM(AG55,AT55)</f>
        <v>#REF!</v>
      </c>
      <c r="AO55" s="278"/>
      <c r="AP55" s="278"/>
      <c r="AQ55" s="75" t="s">
        <v>83</v>
      </c>
      <c r="AR55" s="72"/>
      <c r="AS55" s="76">
        <v>0</v>
      </c>
      <c r="AT55" s="77" t="e">
        <f>ROUND(SUM(AV55:AW55),2)</f>
        <v>#REF!</v>
      </c>
      <c r="AU55" s="78" t="e">
        <f>#REF!</f>
        <v>#REF!</v>
      </c>
      <c r="AV55" s="77" t="e">
        <f>#REF!</f>
        <v>#REF!</v>
      </c>
      <c r="AW55" s="77" t="e">
        <f>#REF!</f>
        <v>#REF!</v>
      </c>
      <c r="AX55" s="77" t="e">
        <f>#REF!</f>
        <v>#REF!</v>
      </c>
      <c r="AY55" s="77" t="e">
        <f>#REF!</f>
        <v>#REF!</v>
      </c>
      <c r="AZ55" s="77" t="e">
        <f>#REF!</f>
        <v>#REF!</v>
      </c>
      <c r="BA55" s="77" t="e">
        <f>#REF!</f>
        <v>#REF!</v>
      </c>
      <c r="BB55" s="77" t="e">
        <f>#REF!</f>
        <v>#REF!</v>
      </c>
      <c r="BC55" s="77" t="e">
        <f>#REF!</f>
        <v>#REF!</v>
      </c>
      <c r="BD55" s="79" t="e">
        <f>#REF!</f>
        <v>#REF!</v>
      </c>
      <c r="BT55" s="80" t="s">
        <v>84</v>
      </c>
      <c r="BV55" s="80" t="s">
        <v>78</v>
      </c>
      <c r="BW55" s="80" t="s">
        <v>85</v>
      </c>
      <c r="BX55" s="80" t="s">
        <v>5</v>
      </c>
      <c r="CL55" s="80" t="s">
        <v>19</v>
      </c>
      <c r="CM55" s="80" t="s">
        <v>86</v>
      </c>
    </row>
    <row r="56" spans="1:91" s="6" customFormat="1" ht="16.5" customHeight="1">
      <c r="A56" s="71" t="s">
        <v>80</v>
      </c>
      <c r="B56" s="72"/>
      <c r="C56" s="73"/>
      <c r="D56" s="279" t="s">
        <v>87</v>
      </c>
      <c r="E56" s="279"/>
      <c r="F56" s="279"/>
      <c r="G56" s="279"/>
      <c r="H56" s="279"/>
      <c r="I56" s="74"/>
      <c r="J56" s="279" t="s">
        <v>88</v>
      </c>
      <c r="K56" s="279"/>
      <c r="L56" s="279"/>
      <c r="M56" s="279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79"/>
      <c r="AA56" s="279"/>
      <c r="AB56" s="279"/>
      <c r="AC56" s="279"/>
      <c r="AD56" s="279"/>
      <c r="AE56" s="279"/>
      <c r="AF56" s="279"/>
      <c r="AG56" s="277">
        <f>'SO 102 - km 4,080 - km 4,498'!J30</f>
        <v>0</v>
      </c>
      <c r="AH56" s="278"/>
      <c r="AI56" s="278"/>
      <c r="AJ56" s="278"/>
      <c r="AK56" s="278"/>
      <c r="AL56" s="278"/>
      <c r="AM56" s="278"/>
      <c r="AN56" s="277">
        <f>SUM(AG56,AT56)</f>
        <v>0</v>
      </c>
      <c r="AO56" s="278"/>
      <c r="AP56" s="278"/>
      <c r="AQ56" s="75" t="s">
        <v>83</v>
      </c>
      <c r="AR56" s="72"/>
      <c r="AS56" s="76">
        <v>0</v>
      </c>
      <c r="AT56" s="77">
        <f>ROUND(SUM(AV56:AW56),2)</f>
        <v>0</v>
      </c>
      <c r="AU56" s="78">
        <f>'SO 102 - km 4,080 - km 4,498'!P84</f>
        <v>0</v>
      </c>
      <c r="AV56" s="77">
        <f>'SO 102 - km 4,080 - km 4,498'!J33</f>
        <v>0</v>
      </c>
      <c r="AW56" s="77">
        <f>'SO 102 - km 4,080 - km 4,498'!J34</f>
        <v>0</v>
      </c>
      <c r="AX56" s="77">
        <f>'SO 102 - km 4,080 - km 4,498'!J35</f>
        <v>0</v>
      </c>
      <c r="AY56" s="77">
        <f>'SO 102 - km 4,080 - km 4,498'!J36</f>
        <v>0</v>
      </c>
      <c r="AZ56" s="77">
        <f>'SO 102 - km 4,080 - km 4,498'!F33</f>
        <v>0</v>
      </c>
      <c r="BA56" s="77">
        <f>'SO 102 - km 4,080 - km 4,498'!F34</f>
        <v>0</v>
      </c>
      <c r="BB56" s="77">
        <f>'SO 102 - km 4,080 - km 4,498'!F35</f>
        <v>0</v>
      </c>
      <c r="BC56" s="77">
        <f>'SO 102 - km 4,080 - km 4,498'!F36</f>
        <v>0</v>
      </c>
      <c r="BD56" s="79">
        <f>'SO 102 - km 4,080 - km 4,498'!F37</f>
        <v>0</v>
      </c>
      <c r="BT56" s="80" t="s">
        <v>84</v>
      </c>
      <c r="BV56" s="80" t="s">
        <v>78</v>
      </c>
      <c r="BW56" s="80" t="s">
        <v>89</v>
      </c>
      <c r="BX56" s="80" t="s">
        <v>5</v>
      </c>
      <c r="CL56" s="80" t="s">
        <v>19</v>
      </c>
      <c r="CM56" s="80" t="s">
        <v>86</v>
      </c>
    </row>
    <row r="57" spans="1:91" s="6" customFormat="1" ht="16.5" customHeight="1">
      <c r="A57" s="71" t="s">
        <v>80</v>
      </c>
      <c r="B57" s="72"/>
      <c r="C57" s="73"/>
      <c r="D57" s="279" t="s">
        <v>90</v>
      </c>
      <c r="E57" s="279"/>
      <c r="F57" s="279"/>
      <c r="G57" s="279"/>
      <c r="H57" s="279"/>
      <c r="I57" s="74"/>
      <c r="J57" s="279" t="s">
        <v>91</v>
      </c>
      <c r="K57" s="279"/>
      <c r="L57" s="279"/>
      <c r="M57" s="279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79"/>
      <c r="AA57" s="279"/>
      <c r="AB57" s="279"/>
      <c r="AC57" s="279"/>
      <c r="AD57" s="279"/>
      <c r="AE57" s="279"/>
      <c r="AF57" s="279"/>
      <c r="AG57" s="277">
        <f>'VRN - Vedlejší rozpočtové...'!J30</f>
        <v>0</v>
      </c>
      <c r="AH57" s="278"/>
      <c r="AI57" s="278"/>
      <c r="AJ57" s="278"/>
      <c r="AK57" s="278"/>
      <c r="AL57" s="278"/>
      <c r="AM57" s="278"/>
      <c r="AN57" s="277">
        <f>SUM(AG57,AT57)</f>
        <v>0</v>
      </c>
      <c r="AO57" s="278"/>
      <c r="AP57" s="278"/>
      <c r="AQ57" s="75" t="s">
        <v>83</v>
      </c>
      <c r="AR57" s="72"/>
      <c r="AS57" s="81">
        <v>0</v>
      </c>
      <c r="AT57" s="82">
        <f>ROUND(SUM(AV57:AW57),2)</f>
        <v>0</v>
      </c>
      <c r="AU57" s="83">
        <f>'VRN - Vedlejší rozpočtové...'!P80</f>
        <v>0</v>
      </c>
      <c r="AV57" s="82">
        <f>'VRN - Vedlejší rozpočtové...'!J33</f>
        <v>0</v>
      </c>
      <c r="AW57" s="82">
        <f>'VRN - Vedlejší rozpočtové...'!J34</f>
        <v>0</v>
      </c>
      <c r="AX57" s="82">
        <f>'VRN - Vedlejší rozpočtové...'!J35</f>
        <v>0</v>
      </c>
      <c r="AY57" s="82">
        <f>'VRN - Vedlejší rozpočtové...'!J36</f>
        <v>0</v>
      </c>
      <c r="AZ57" s="82">
        <f>'VRN - Vedlejší rozpočtové...'!F33</f>
        <v>0</v>
      </c>
      <c r="BA57" s="82">
        <f>'VRN - Vedlejší rozpočtové...'!F34</f>
        <v>0</v>
      </c>
      <c r="BB57" s="82">
        <f>'VRN - Vedlejší rozpočtové...'!F35</f>
        <v>0</v>
      </c>
      <c r="BC57" s="82">
        <f>'VRN - Vedlejší rozpočtové...'!F36</f>
        <v>0</v>
      </c>
      <c r="BD57" s="84">
        <f>'VRN - Vedlejší rozpočtové...'!F37</f>
        <v>0</v>
      </c>
      <c r="BT57" s="80" t="s">
        <v>84</v>
      </c>
      <c r="BV57" s="80" t="s">
        <v>78</v>
      </c>
      <c r="BW57" s="80" t="s">
        <v>92</v>
      </c>
      <c r="BX57" s="80" t="s">
        <v>5</v>
      </c>
      <c r="CL57" s="80" t="s">
        <v>19</v>
      </c>
      <c r="CM57" s="80" t="s">
        <v>86</v>
      </c>
    </row>
    <row r="58" spans="1:91" s="1" customFormat="1" ht="30" customHeight="1">
      <c r="B58" s="32"/>
      <c r="AR58" s="32"/>
    </row>
    <row r="59" spans="1:91" s="1" customFormat="1" ht="6.95" customHeight="1"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32"/>
    </row>
  </sheetData>
  <sheetProtection algorithmName="SHA-512" hashValue="c9LX7/ZyMXGAB6p7AE9nIYeiSZYifi0NzD40zcyrVljBkU0Hm6rrEPLuJUey5u/TGeF9VunWcMDGDASZHQBDvA==" saltValue="JJtcnKUfL0jwbmwTsSjbQaUm1d+GIdPt2LOKXOklNMYVmz8hve9dSluFgkoEMmqivu6svedesJO3Y9wXGzlua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55" location="'SO 101 - km 3,518 - km 4,080'!C2" display="/" xr:uid="{00000000-0004-0000-0000-000000000000}"/>
    <hyperlink ref="A56" location="'SO 102 - km 4,080 - km 4,498'!C2" display="/" xr:uid="{00000000-0004-0000-0000-000001000000}"/>
    <hyperlink ref="A57" location="'VRN - Vedlejší rozpočtové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B2:BM189"/>
  <sheetViews>
    <sheetView showGridLines="0" topLeftCell="A158" workbookViewId="0">
      <selection activeCell="H169" sqref="H16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89</v>
      </c>
      <c r="AZ2" s="85" t="s">
        <v>93</v>
      </c>
      <c r="BA2" s="85" t="s">
        <v>94</v>
      </c>
      <c r="BB2" s="85" t="s">
        <v>95</v>
      </c>
      <c r="BC2" s="85" t="s">
        <v>236</v>
      </c>
      <c r="BD2" s="85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  <c r="AZ3" s="85" t="s">
        <v>97</v>
      </c>
      <c r="BA3" s="85" t="s">
        <v>98</v>
      </c>
      <c r="BB3" s="85" t="s">
        <v>95</v>
      </c>
      <c r="BC3" s="85" t="s">
        <v>237</v>
      </c>
      <c r="BD3" s="85" t="s">
        <v>96</v>
      </c>
    </row>
    <row r="4" spans="2:56" ht="24.95" customHeight="1">
      <c r="B4" s="20"/>
      <c r="D4" s="21" t="s">
        <v>99</v>
      </c>
      <c r="L4" s="20"/>
      <c r="M4" s="86" t="s">
        <v>10</v>
      </c>
      <c r="AT4" s="17" t="s">
        <v>4</v>
      </c>
      <c r="AZ4" s="85" t="s">
        <v>100</v>
      </c>
      <c r="BA4" s="85" t="s">
        <v>101</v>
      </c>
      <c r="BB4" s="85" t="s">
        <v>102</v>
      </c>
      <c r="BC4" s="85" t="s">
        <v>238</v>
      </c>
      <c r="BD4" s="85" t="s">
        <v>86</v>
      </c>
    </row>
    <row r="5" spans="2:56" ht="6.95" customHeight="1">
      <c r="B5" s="20"/>
      <c r="L5" s="20"/>
      <c r="AZ5" s="85" t="s">
        <v>103</v>
      </c>
      <c r="BA5" s="85" t="s">
        <v>104</v>
      </c>
      <c r="BB5" s="85" t="s">
        <v>102</v>
      </c>
      <c r="BC5" s="85" t="s">
        <v>239</v>
      </c>
      <c r="BD5" s="85" t="s">
        <v>86</v>
      </c>
    </row>
    <row r="6" spans="2:56" ht="12" customHeight="1">
      <c r="B6" s="20"/>
      <c r="D6" s="27" t="s">
        <v>16</v>
      </c>
      <c r="L6" s="20"/>
      <c r="AZ6" s="85" t="s">
        <v>107</v>
      </c>
      <c r="BA6" s="85" t="s">
        <v>108</v>
      </c>
      <c r="BB6" s="85" t="s">
        <v>102</v>
      </c>
      <c r="BC6" s="85" t="s">
        <v>240</v>
      </c>
      <c r="BD6" s="85" t="s">
        <v>86</v>
      </c>
    </row>
    <row r="7" spans="2:56" ht="16.5" customHeight="1">
      <c r="B7" s="20"/>
      <c r="E7" s="300" t="str">
        <f>'Rekapitulace stavby'!K6</f>
        <v>III/22134 Otovice, ul. K Panelárně, km 3,518 - 4,498</v>
      </c>
      <c r="F7" s="301"/>
      <c r="G7" s="301"/>
      <c r="H7" s="301"/>
      <c r="L7" s="20"/>
      <c r="AZ7" s="85" t="s">
        <v>113</v>
      </c>
      <c r="BA7" s="85" t="s">
        <v>114</v>
      </c>
      <c r="BB7" s="85" t="s">
        <v>112</v>
      </c>
      <c r="BC7" s="85" t="s">
        <v>115</v>
      </c>
      <c r="BD7" s="85" t="s">
        <v>96</v>
      </c>
    </row>
    <row r="8" spans="2:56" s="1" customFormat="1" ht="12" customHeight="1">
      <c r="B8" s="32"/>
      <c r="D8" s="27" t="s">
        <v>109</v>
      </c>
      <c r="L8" s="32"/>
      <c r="AZ8" s="85" t="s">
        <v>116</v>
      </c>
      <c r="BA8" s="85" t="s">
        <v>117</v>
      </c>
      <c r="BB8" s="85" t="s">
        <v>95</v>
      </c>
      <c r="BC8" s="85" t="s">
        <v>118</v>
      </c>
      <c r="BD8" s="85" t="s">
        <v>96</v>
      </c>
    </row>
    <row r="9" spans="2:56" s="1" customFormat="1" ht="16.5" customHeight="1">
      <c r="B9" s="32"/>
      <c r="E9" s="286" t="s">
        <v>241</v>
      </c>
      <c r="F9" s="299"/>
      <c r="G9" s="299"/>
      <c r="H9" s="299"/>
      <c r="L9" s="32"/>
      <c r="AZ9" s="85" t="s">
        <v>242</v>
      </c>
      <c r="BA9" s="85" t="s">
        <v>243</v>
      </c>
      <c r="BB9" s="85" t="s">
        <v>102</v>
      </c>
      <c r="BC9" s="85" t="s">
        <v>244</v>
      </c>
      <c r="BD9" s="85" t="s">
        <v>86</v>
      </c>
    </row>
    <row r="10" spans="2:56" s="1" customFormat="1">
      <c r="B10" s="32"/>
      <c r="L10" s="32"/>
    </row>
    <row r="11" spans="2:5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5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30. 9. 2022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56" s="1" customFormat="1" ht="18" customHeight="1">
      <c r="B15" s="32"/>
      <c r="E15" s="25" t="s">
        <v>28</v>
      </c>
      <c r="I15" s="27" t="s">
        <v>29</v>
      </c>
      <c r="J15" s="25" t="s">
        <v>30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68"/>
      <c r="G18" s="268"/>
      <c r="H18" s="268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26</v>
      </c>
      <c r="J20" s="25" t="s">
        <v>34</v>
      </c>
      <c r="L20" s="32"/>
    </row>
    <row r="21" spans="2:12" s="1" customFormat="1" ht="18" customHeight="1">
      <c r="B21" s="32"/>
      <c r="E21" s="25" t="s">
        <v>35</v>
      </c>
      <c r="I21" s="27" t="s">
        <v>29</v>
      </c>
      <c r="J21" s="25" t="s">
        <v>36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38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39</v>
      </c>
      <c r="I24" s="27" t="s">
        <v>29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40</v>
      </c>
      <c r="L26" s="32"/>
    </row>
    <row r="27" spans="2:12" s="7" customFormat="1" ht="16.5" customHeight="1">
      <c r="B27" s="87"/>
      <c r="E27" s="273" t="s">
        <v>19</v>
      </c>
      <c r="F27" s="273"/>
      <c r="G27" s="273"/>
      <c r="H27" s="273"/>
      <c r="L27" s="87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8" t="s">
        <v>42</v>
      </c>
      <c r="J30" s="63">
        <f>ROUND(J84,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44</v>
      </c>
      <c r="I32" s="35" t="s">
        <v>43</v>
      </c>
      <c r="J32" s="35" t="s">
        <v>45</v>
      </c>
      <c r="L32" s="32"/>
    </row>
    <row r="33" spans="2:12" s="1" customFormat="1" ht="14.45" customHeight="1">
      <c r="B33" s="32"/>
      <c r="D33" s="52" t="s">
        <v>46</v>
      </c>
      <c r="E33" s="27" t="s">
        <v>47</v>
      </c>
      <c r="F33" s="89">
        <f>ROUND((SUM(BE84:BE188)),  2)</f>
        <v>0</v>
      </c>
      <c r="I33" s="90">
        <v>0.21</v>
      </c>
      <c r="J33" s="89">
        <f>ROUND(((SUM(BE84:BE188))*I33),  2)</f>
        <v>0</v>
      </c>
      <c r="L33" s="32"/>
    </row>
    <row r="34" spans="2:12" s="1" customFormat="1" ht="14.45" customHeight="1">
      <c r="B34" s="32"/>
      <c r="E34" s="27" t="s">
        <v>48</v>
      </c>
      <c r="F34" s="89">
        <f>ROUND((SUM(BF84:BF188)),  2)</f>
        <v>0</v>
      </c>
      <c r="I34" s="90">
        <v>0.15</v>
      </c>
      <c r="J34" s="89">
        <f>ROUND(((SUM(BF84:BF188))*I34),  2)</f>
        <v>0</v>
      </c>
      <c r="L34" s="32"/>
    </row>
    <row r="35" spans="2:12" s="1" customFormat="1" ht="14.45" hidden="1" customHeight="1">
      <c r="B35" s="32"/>
      <c r="E35" s="27" t="s">
        <v>49</v>
      </c>
      <c r="F35" s="89">
        <f>ROUND((SUM(BG84:BG188)),  2)</f>
        <v>0</v>
      </c>
      <c r="I35" s="90">
        <v>0.21</v>
      </c>
      <c r="J35" s="89">
        <f>0</f>
        <v>0</v>
      </c>
      <c r="L35" s="32"/>
    </row>
    <row r="36" spans="2:12" s="1" customFormat="1" ht="14.45" hidden="1" customHeight="1">
      <c r="B36" s="32"/>
      <c r="E36" s="27" t="s">
        <v>50</v>
      </c>
      <c r="F36" s="89">
        <f>ROUND((SUM(BH84:BH188)),  2)</f>
        <v>0</v>
      </c>
      <c r="I36" s="90">
        <v>0.15</v>
      </c>
      <c r="J36" s="89">
        <f>0</f>
        <v>0</v>
      </c>
      <c r="L36" s="32"/>
    </row>
    <row r="37" spans="2:12" s="1" customFormat="1" ht="14.45" hidden="1" customHeight="1">
      <c r="B37" s="32"/>
      <c r="E37" s="27" t="s">
        <v>51</v>
      </c>
      <c r="F37" s="89">
        <f>ROUND((SUM(BI84:BI188)),  2)</f>
        <v>0</v>
      </c>
      <c r="I37" s="90">
        <v>0</v>
      </c>
      <c r="J37" s="89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1"/>
      <c r="D39" s="92" t="s">
        <v>52</v>
      </c>
      <c r="E39" s="54"/>
      <c r="F39" s="54"/>
      <c r="G39" s="93" t="s">
        <v>53</v>
      </c>
      <c r="H39" s="94" t="s">
        <v>54</v>
      </c>
      <c r="I39" s="54"/>
      <c r="J39" s="95">
        <f>SUM(J30:J37)</f>
        <v>0</v>
      </c>
      <c r="K39" s="96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119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0" t="str">
        <f>E7</f>
        <v>III/22134 Otovice, ul. K Panelárně, km 3,518 - 4,498</v>
      </c>
      <c r="F48" s="301"/>
      <c r="G48" s="301"/>
      <c r="H48" s="301"/>
      <c r="L48" s="32"/>
    </row>
    <row r="49" spans="2:47" s="1" customFormat="1" ht="12" customHeight="1">
      <c r="B49" s="32"/>
      <c r="C49" s="27" t="s">
        <v>109</v>
      </c>
      <c r="L49" s="32"/>
    </row>
    <row r="50" spans="2:47" s="1" customFormat="1" ht="16.5" customHeight="1">
      <c r="B50" s="32"/>
      <c r="E50" s="286" t="str">
        <f>E9</f>
        <v>SO 102 - km 4,080 - km 4,498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silnice III/22134</v>
      </c>
      <c r="I52" s="27" t="s">
        <v>23</v>
      </c>
      <c r="J52" s="49" t="str">
        <f>IF(J12="","",J12)</f>
        <v>30. 9. 2022</v>
      </c>
      <c r="L52" s="32"/>
    </row>
    <row r="53" spans="2:47" s="1" customFormat="1" ht="6.95" customHeight="1">
      <c r="B53" s="32"/>
      <c r="L53" s="32"/>
    </row>
    <row r="54" spans="2:47" s="1" customFormat="1" ht="25.7" customHeight="1">
      <c r="B54" s="32"/>
      <c r="C54" s="27" t="s">
        <v>25</v>
      </c>
      <c r="F54" s="25" t="str">
        <f>E15</f>
        <v>Krajská správa a údržba silnic Karlovarského kraje</v>
      </c>
      <c r="I54" s="27" t="s">
        <v>33</v>
      </c>
      <c r="J54" s="30" t="str">
        <f>E21</f>
        <v>VIAKONTROL, spol. s r.o.</v>
      </c>
      <c r="L54" s="32"/>
    </row>
    <row r="55" spans="2:47" s="1" customFormat="1" ht="15.2" customHeight="1">
      <c r="B55" s="32"/>
      <c r="C55" s="27" t="s">
        <v>31</v>
      </c>
      <c r="F55" s="25" t="str">
        <f>IF(E18="","",E18)</f>
        <v>Vyplň údaj</v>
      </c>
      <c r="I55" s="27" t="s">
        <v>38</v>
      </c>
      <c r="J55" s="30" t="str">
        <f>E24</f>
        <v>Ing. Jan Sedláček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7" t="s">
        <v>120</v>
      </c>
      <c r="D57" s="91"/>
      <c r="E57" s="91"/>
      <c r="F57" s="91"/>
      <c r="G57" s="91"/>
      <c r="H57" s="91"/>
      <c r="I57" s="91"/>
      <c r="J57" s="98" t="s">
        <v>121</v>
      </c>
      <c r="K57" s="91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9" t="s">
        <v>74</v>
      </c>
      <c r="J59" s="63">
        <f>J84</f>
        <v>0</v>
      </c>
      <c r="L59" s="32"/>
      <c r="AU59" s="17" t="s">
        <v>122</v>
      </c>
    </row>
    <row r="60" spans="2:47" s="8" customFormat="1" ht="24.95" customHeight="1">
      <c r="B60" s="100"/>
      <c r="D60" s="101" t="s">
        <v>123</v>
      </c>
      <c r="E60" s="102"/>
      <c r="F60" s="102"/>
      <c r="G60" s="102"/>
      <c r="H60" s="102"/>
      <c r="I60" s="102"/>
      <c r="J60" s="103">
        <f>J85</f>
        <v>0</v>
      </c>
      <c r="L60" s="100"/>
    </row>
    <row r="61" spans="2:47" s="9" customFormat="1" ht="19.899999999999999" customHeight="1">
      <c r="B61" s="104"/>
      <c r="D61" s="105" t="s">
        <v>124</v>
      </c>
      <c r="E61" s="106"/>
      <c r="F61" s="106"/>
      <c r="G61" s="106"/>
      <c r="H61" s="106"/>
      <c r="I61" s="106"/>
      <c r="J61" s="107">
        <f>J86</f>
        <v>0</v>
      </c>
      <c r="L61" s="104"/>
    </row>
    <row r="62" spans="2:47" s="9" customFormat="1" ht="19.899999999999999" customHeight="1">
      <c r="B62" s="104"/>
      <c r="D62" s="105" t="s">
        <v>125</v>
      </c>
      <c r="E62" s="106"/>
      <c r="F62" s="106"/>
      <c r="G62" s="106"/>
      <c r="H62" s="106"/>
      <c r="I62" s="106"/>
      <c r="J62" s="107">
        <f>J120</f>
        <v>0</v>
      </c>
      <c r="L62" s="104"/>
    </row>
    <row r="63" spans="2:47" s="9" customFormat="1" ht="19.899999999999999" customHeight="1">
      <c r="B63" s="104"/>
      <c r="D63" s="105" t="s">
        <v>126</v>
      </c>
      <c r="E63" s="106"/>
      <c r="F63" s="106"/>
      <c r="G63" s="106"/>
      <c r="H63" s="106"/>
      <c r="I63" s="106"/>
      <c r="J63" s="107">
        <f>J168</f>
        <v>0</v>
      </c>
      <c r="L63" s="104"/>
    </row>
    <row r="64" spans="2:47" s="8" customFormat="1" ht="24.95" customHeight="1">
      <c r="B64" s="100"/>
      <c r="D64" s="101" t="s">
        <v>127</v>
      </c>
      <c r="E64" s="102"/>
      <c r="F64" s="102"/>
      <c r="G64" s="102"/>
      <c r="H64" s="102"/>
      <c r="I64" s="102"/>
      <c r="J64" s="103">
        <f>J176</f>
        <v>0</v>
      </c>
      <c r="L64" s="100"/>
    </row>
    <row r="65" spans="2:12" s="1" customFormat="1" ht="21.75" customHeight="1">
      <c r="B65" s="32"/>
      <c r="L65" s="32"/>
    </row>
    <row r="66" spans="2:12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>
      <c r="B71" s="32"/>
      <c r="C71" s="21" t="s">
        <v>128</v>
      </c>
      <c r="L71" s="32"/>
    </row>
    <row r="72" spans="2:12" s="1" customFormat="1" ht="6.95" customHeight="1">
      <c r="B72" s="32"/>
      <c r="L72" s="32"/>
    </row>
    <row r="73" spans="2:12" s="1" customFormat="1" ht="12" customHeight="1">
      <c r="B73" s="32"/>
      <c r="C73" s="27" t="s">
        <v>16</v>
      </c>
      <c r="L73" s="32"/>
    </row>
    <row r="74" spans="2:12" s="1" customFormat="1" ht="16.5" customHeight="1">
      <c r="B74" s="32"/>
      <c r="E74" s="300" t="str">
        <f>E7</f>
        <v>III/22134 Otovice, ul. K Panelárně, km 3,518 - 4,498</v>
      </c>
      <c r="F74" s="301"/>
      <c r="G74" s="301"/>
      <c r="H74" s="301"/>
      <c r="L74" s="32"/>
    </row>
    <row r="75" spans="2:12" s="1" customFormat="1" ht="12" customHeight="1">
      <c r="B75" s="32"/>
      <c r="C75" s="27" t="s">
        <v>109</v>
      </c>
      <c r="L75" s="32"/>
    </row>
    <row r="76" spans="2:12" s="1" customFormat="1" ht="16.5" customHeight="1">
      <c r="B76" s="32"/>
      <c r="E76" s="286" t="str">
        <f>E9</f>
        <v>SO 102 - km 4,080 - km 4,498</v>
      </c>
      <c r="F76" s="299"/>
      <c r="G76" s="299"/>
      <c r="H76" s="299"/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7" t="s">
        <v>21</v>
      </c>
      <c r="F78" s="25" t="str">
        <f>F12</f>
        <v>silnice III/22134</v>
      </c>
      <c r="I78" s="27" t="s">
        <v>23</v>
      </c>
      <c r="J78" s="49" t="str">
        <f>IF(J12="","",J12)</f>
        <v>30. 9. 2022</v>
      </c>
      <c r="L78" s="32"/>
    </row>
    <row r="79" spans="2:12" s="1" customFormat="1" ht="6.95" customHeight="1">
      <c r="B79" s="32"/>
      <c r="L79" s="32"/>
    </row>
    <row r="80" spans="2:12" s="1" customFormat="1" ht="25.7" customHeight="1">
      <c r="B80" s="32"/>
      <c r="C80" s="27" t="s">
        <v>25</v>
      </c>
      <c r="F80" s="25" t="str">
        <f>E15</f>
        <v>Krajská správa a údržba silnic Karlovarského kraje</v>
      </c>
      <c r="I80" s="27" t="s">
        <v>33</v>
      </c>
      <c r="J80" s="30" t="str">
        <f>E21</f>
        <v>VIAKONTROL, spol. s r.o.</v>
      </c>
      <c r="L80" s="32"/>
    </row>
    <row r="81" spans="2:65" s="1" customFormat="1" ht="15.2" customHeight="1">
      <c r="B81" s="32"/>
      <c r="C81" s="27" t="s">
        <v>31</v>
      </c>
      <c r="F81" s="25" t="str">
        <f>IF(E18="","",E18)</f>
        <v>Vyplň údaj</v>
      </c>
      <c r="I81" s="27" t="s">
        <v>38</v>
      </c>
      <c r="J81" s="30" t="str">
        <f>E24</f>
        <v>Ing. Jan Sedláček</v>
      </c>
      <c r="L81" s="32"/>
    </row>
    <row r="82" spans="2:65" s="1" customFormat="1" ht="10.35" customHeight="1">
      <c r="B82" s="32"/>
      <c r="L82" s="32"/>
    </row>
    <row r="83" spans="2:65" s="10" customFormat="1" ht="29.25" customHeight="1">
      <c r="B83" s="108"/>
      <c r="C83" s="109" t="s">
        <v>129</v>
      </c>
      <c r="D83" s="110" t="s">
        <v>61</v>
      </c>
      <c r="E83" s="110" t="s">
        <v>57</v>
      </c>
      <c r="F83" s="110" t="s">
        <v>58</v>
      </c>
      <c r="G83" s="110" t="s">
        <v>130</v>
      </c>
      <c r="H83" s="110" t="s">
        <v>131</v>
      </c>
      <c r="I83" s="110" t="s">
        <v>132</v>
      </c>
      <c r="J83" s="111" t="s">
        <v>121</v>
      </c>
      <c r="K83" s="112" t="s">
        <v>133</v>
      </c>
      <c r="L83" s="108"/>
      <c r="M83" s="56" t="s">
        <v>19</v>
      </c>
      <c r="N83" s="57" t="s">
        <v>46</v>
      </c>
      <c r="O83" s="57" t="s">
        <v>134</v>
      </c>
      <c r="P83" s="57" t="s">
        <v>135</v>
      </c>
      <c r="Q83" s="57" t="s">
        <v>136</v>
      </c>
      <c r="R83" s="57" t="s">
        <v>137</v>
      </c>
      <c r="S83" s="57" t="s">
        <v>138</v>
      </c>
      <c r="T83" s="58" t="s">
        <v>139</v>
      </c>
    </row>
    <row r="84" spans="2:65" s="1" customFormat="1" ht="22.9" customHeight="1">
      <c r="B84" s="32"/>
      <c r="C84" s="61" t="s">
        <v>140</v>
      </c>
      <c r="J84" s="113">
        <f>BK84</f>
        <v>0</v>
      </c>
      <c r="L84" s="32"/>
      <c r="M84" s="59"/>
      <c r="N84" s="50"/>
      <c r="O84" s="50"/>
      <c r="P84" s="114">
        <f>P85+P176</f>
        <v>0</v>
      </c>
      <c r="Q84" s="50"/>
      <c r="R84" s="114">
        <f>R85+R176</f>
        <v>0</v>
      </c>
      <c r="S84" s="50"/>
      <c r="T84" s="115">
        <f>T85+T176</f>
        <v>0</v>
      </c>
      <c r="AT84" s="17" t="s">
        <v>75</v>
      </c>
      <c r="AU84" s="17" t="s">
        <v>122</v>
      </c>
      <c r="BK84" s="116">
        <f>BK85+BK176</f>
        <v>0</v>
      </c>
    </row>
    <row r="85" spans="2:65" s="11" customFormat="1" ht="25.9" customHeight="1">
      <c r="B85" s="117"/>
      <c r="D85" s="118" t="s">
        <v>75</v>
      </c>
      <c r="E85" s="119" t="s">
        <v>141</v>
      </c>
      <c r="F85" s="119" t="s">
        <v>142</v>
      </c>
      <c r="I85" s="120"/>
      <c r="J85" s="121">
        <f>BK85</f>
        <v>0</v>
      </c>
      <c r="L85" s="117"/>
      <c r="M85" s="122"/>
      <c r="P85" s="123">
        <f>P86+P120+P168</f>
        <v>0</v>
      </c>
      <c r="R85" s="123">
        <f>R86+R120+R168</f>
        <v>0</v>
      </c>
      <c r="T85" s="124">
        <f>T86+T120+T168</f>
        <v>0</v>
      </c>
      <c r="AR85" s="118" t="s">
        <v>84</v>
      </c>
      <c r="AT85" s="125" t="s">
        <v>75</v>
      </c>
      <c r="AU85" s="125" t="s">
        <v>76</v>
      </c>
      <c r="AY85" s="118" t="s">
        <v>143</v>
      </c>
      <c r="BK85" s="126">
        <f>BK86+BK120+BK168</f>
        <v>0</v>
      </c>
    </row>
    <row r="86" spans="2:65" s="11" customFormat="1" ht="22.9" customHeight="1">
      <c r="B86" s="117"/>
      <c r="D86" s="118" t="s">
        <v>75</v>
      </c>
      <c r="E86" s="127" t="s">
        <v>84</v>
      </c>
      <c r="F86" s="127" t="s">
        <v>144</v>
      </c>
      <c r="I86" s="120"/>
      <c r="J86" s="128">
        <f>BK86</f>
        <v>0</v>
      </c>
      <c r="L86" s="117"/>
      <c r="M86" s="122"/>
      <c r="P86" s="123">
        <f>SUM(P87:P119)</f>
        <v>0</v>
      </c>
      <c r="R86" s="123">
        <f>SUM(R87:R119)</f>
        <v>0</v>
      </c>
      <c r="T86" s="124">
        <f>SUM(T87:T119)</f>
        <v>0</v>
      </c>
      <c r="AR86" s="118" t="s">
        <v>84</v>
      </c>
      <c r="AT86" s="125" t="s">
        <v>75</v>
      </c>
      <c r="AU86" s="125" t="s">
        <v>84</v>
      </c>
      <c r="AY86" s="118" t="s">
        <v>143</v>
      </c>
      <c r="BK86" s="126">
        <f>SUM(BK87:BK119)</f>
        <v>0</v>
      </c>
    </row>
    <row r="87" spans="2:65" s="1" customFormat="1" ht="16.5" customHeight="1">
      <c r="B87" s="32"/>
      <c r="C87" s="129" t="s">
        <v>84</v>
      </c>
      <c r="D87" s="129" t="s">
        <v>145</v>
      </c>
      <c r="E87" s="130" t="s">
        <v>146</v>
      </c>
      <c r="F87" s="131" t="s">
        <v>147</v>
      </c>
      <c r="G87" s="132" t="s">
        <v>148</v>
      </c>
      <c r="H87" s="133">
        <v>450.18599999999998</v>
      </c>
      <c r="I87" s="134"/>
      <c r="J87" s="135">
        <f>ROUND(I87*H87,2)</f>
        <v>0</v>
      </c>
      <c r="K87" s="136"/>
      <c r="L87" s="32"/>
      <c r="M87" s="137" t="s">
        <v>19</v>
      </c>
      <c r="N87" s="138" t="s">
        <v>47</v>
      </c>
      <c r="P87" s="139">
        <f>O87*H87</f>
        <v>0</v>
      </c>
      <c r="Q87" s="139">
        <v>0</v>
      </c>
      <c r="R87" s="139">
        <f>Q87*H87</f>
        <v>0</v>
      </c>
      <c r="S87" s="139">
        <v>0</v>
      </c>
      <c r="T87" s="140">
        <f>S87*H87</f>
        <v>0</v>
      </c>
      <c r="AR87" s="141" t="s">
        <v>149</v>
      </c>
      <c r="AT87" s="141" t="s">
        <v>145</v>
      </c>
      <c r="AU87" s="141" t="s">
        <v>86</v>
      </c>
      <c r="AY87" s="17" t="s">
        <v>143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7" t="s">
        <v>84</v>
      </c>
      <c r="BK87" s="142">
        <f>ROUND(I87*H87,2)</f>
        <v>0</v>
      </c>
      <c r="BL87" s="17" t="s">
        <v>149</v>
      </c>
      <c r="BM87" s="141" t="s">
        <v>150</v>
      </c>
    </row>
    <row r="88" spans="2:65" s="1" customFormat="1">
      <c r="B88" s="32"/>
      <c r="D88" s="143" t="s">
        <v>151</v>
      </c>
      <c r="F88" s="144" t="s">
        <v>147</v>
      </c>
      <c r="I88" s="145"/>
      <c r="L88" s="32"/>
      <c r="M88" s="146"/>
      <c r="T88" s="53"/>
      <c r="AT88" s="17" t="s">
        <v>151</v>
      </c>
      <c r="AU88" s="17" t="s">
        <v>86</v>
      </c>
    </row>
    <row r="89" spans="2:65" s="1" customFormat="1" ht="39">
      <c r="B89" s="32"/>
      <c r="D89" s="143" t="s">
        <v>152</v>
      </c>
      <c r="F89" s="147" t="s">
        <v>153</v>
      </c>
      <c r="I89" s="145"/>
      <c r="L89" s="32"/>
      <c r="M89" s="146"/>
      <c r="T89" s="53"/>
      <c r="AT89" s="17" t="s">
        <v>152</v>
      </c>
      <c r="AU89" s="17" t="s">
        <v>86</v>
      </c>
    </row>
    <row r="90" spans="2:65" s="12" customFormat="1">
      <c r="B90" s="148"/>
      <c r="D90" s="143" t="s">
        <v>154</v>
      </c>
      <c r="E90" s="149" t="s">
        <v>19</v>
      </c>
      <c r="F90" s="150" t="s">
        <v>245</v>
      </c>
      <c r="H90" s="151">
        <v>450.18599999999998</v>
      </c>
      <c r="I90" s="152"/>
      <c r="L90" s="148"/>
      <c r="M90" s="153"/>
      <c r="T90" s="154"/>
      <c r="AT90" s="149" t="s">
        <v>154</v>
      </c>
      <c r="AU90" s="149" t="s">
        <v>86</v>
      </c>
      <c r="AV90" s="12" t="s">
        <v>86</v>
      </c>
      <c r="AW90" s="12" t="s">
        <v>37</v>
      </c>
      <c r="AX90" s="12" t="s">
        <v>76</v>
      </c>
      <c r="AY90" s="149" t="s">
        <v>143</v>
      </c>
    </row>
    <row r="91" spans="2:65" s="13" customFormat="1">
      <c r="B91" s="155"/>
      <c r="D91" s="143" t="s">
        <v>154</v>
      </c>
      <c r="E91" s="156" t="s">
        <v>100</v>
      </c>
      <c r="F91" s="157" t="s">
        <v>156</v>
      </c>
      <c r="H91" s="158">
        <v>450.18599999999998</v>
      </c>
      <c r="I91" s="159"/>
      <c r="L91" s="155"/>
      <c r="M91" s="160"/>
      <c r="T91" s="161"/>
      <c r="AT91" s="156" t="s">
        <v>154</v>
      </c>
      <c r="AU91" s="156" t="s">
        <v>86</v>
      </c>
      <c r="AV91" s="13" t="s">
        <v>149</v>
      </c>
      <c r="AW91" s="13" t="s">
        <v>37</v>
      </c>
      <c r="AX91" s="13" t="s">
        <v>84</v>
      </c>
      <c r="AY91" s="156" t="s">
        <v>143</v>
      </c>
    </row>
    <row r="92" spans="2:65" s="1" customFormat="1" ht="16.5" customHeight="1">
      <c r="B92" s="32"/>
      <c r="C92" s="129" t="s">
        <v>86</v>
      </c>
      <c r="D92" s="129" t="s">
        <v>145</v>
      </c>
      <c r="E92" s="130" t="s">
        <v>157</v>
      </c>
      <c r="F92" s="131" t="s">
        <v>158</v>
      </c>
      <c r="G92" s="132" t="s">
        <v>148</v>
      </c>
      <c r="H92" s="133">
        <v>19.902999999999999</v>
      </c>
      <c r="I92" s="134"/>
      <c r="J92" s="135">
        <f>ROUND(I92*H92,2)</f>
        <v>0</v>
      </c>
      <c r="K92" s="136"/>
      <c r="L92" s="32"/>
      <c r="M92" s="137" t="s">
        <v>19</v>
      </c>
      <c r="N92" s="138" t="s">
        <v>47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149</v>
      </c>
      <c r="AT92" s="141" t="s">
        <v>145</v>
      </c>
      <c r="AU92" s="141" t="s">
        <v>86</v>
      </c>
      <c r="AY92" s="17" t="s">
        <v>143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7" t="s">
        <v>84</v>
      </c>
      <c r="BK92" s="142">
        <f>ROUND(I92*H92,2)</f>
        <v>0</v>
      </c>
      <c r="BL92" s="17" t="s">
        <v>149</v>
      </c>
      <c r="BM92" s="141" t="s">
        <v>159</v>
      </c>
    </row>
    <row r="93" spans="2:65" s="1" customFormat="1">
      <c r="B93" s="32"/>
      <c r="D93" s="143" t="s">
        <v>151</v>
      </c>
      <c r="F93" s="144" t="s">
        <v>158</v>
      </c>
      <c r="I93" s="145"/>
      <c r="L93" s="32"/>
      <c r="M93" s="146"/>
      <c r="T93" s="53"/>
      <c r="AT93" s="17" t="s">
        <v>151</v>
      </c>
      <c r="AU93" s="17" t="s">
        <v>86</v>
      </c>
    </row>
    <row r="94" spans="2:65" s="1" customFormat="1" ht="253.5">
      <c r="B94" s="32"/>
      <c r="D94" s="143" t="s">
        <v>152</v>
      </c>
      <c r="F94" s="147" t="s">
        <v>160</v>
      </c>
      <c r="I94" s="145"/>
      <c r="L94" s="32"/>
      <c r="M94" s="146"/>
      <c r="T94" s="53"/>
      <c r="AT94" s="17" t="s">
        <v>152</v>
      </c>
      <c r="AU94" s="17" t="s">
        <v>86</v>
      </c>
    </row>
    <row r="95" spans="2:65" s="12" customFormat="1">
      <c r="B95" s="148"/>
      <c r="D95" s="143" t="s">
        <v>154</v>
      </c>
      <c r="E95" s="149" t="s">
        <v>19</v>
      </c>
      <c r="F95" s="150" t="s">
        <v>161</v>
      </c>
      <c r="H95" s="151">
        <v>19.902999999999999</v>
      </c>
      <c r="I95" s="152"/>
      <c r="L95" s="148"/>
      <c r="M95" s="153"/>
      <c r="T95" s="154"/>
      <c r="AT95" s="149" t="s">
        <v>154</v>
      </c>
      <c r="AU95" s="149" t="s">
        <v>86</v>
      </c>
      <c r="AV95" s="12" t="s">
        <v>86</v>
      </c>
      <c r="AW95" s="12" t="s">
        <v>37</v>
      </c>
      <c r="AX95" s="12" t="s">
        <v>76</v>
      </c>
      <c r="AY95" s="149" t="s">
        <v>143</v>
      </c>
    </row>
    <row r="96" spans="2:65" s="13" customFormat="1">
      <c r="B96" s="155"/>
      <c r="D96" s="143" t="s">
        <v>154</v>
      </c>
      <c r="E96" s="156" t="s">
        <v>107</v>
      </c>
      <c r="F96" s="157" t="s">
        <v>156</v>
      </c>
      <c r="H96" s="158">
        <v>19.902999999999999</v>
      </c>
      <c r="I96" s="159"/>
      <c r="L96" s="155"/>
      <c r="M96" s="160"/>
      <c r="T96" s="161"/>
      <c r="AT96" s="156" t="s">
        <v>154</v>
      </c>
      <c r="AU96" s="156" t="s">
        <v>86</v>
      </c>
      <c r="AV96" s="13" t="s">
        <v>149</v>
      </c>
      <c r="AW96" s="13" t="s">
        <v>37</v>
      </c>
      <c r="AX96" s="13" t="s">
        <v>84</v>
      </c>
      <c r="AY96" s="156" t="s">
        <v>143</v>
      </c>
    </row>
    <row r="97" spans="2:65" s="1" customFormat="1" ht="16.5" customHeight="1">
      <c r="B97" s="32"/>
      <c r="C97" s="129" t="s">
        <v>96</v>
      </c>
      <c r="D97" s="129" t="s">
        <v>145</v>
      </c>
      <c r="E97" s="130" t="s">
        <v>162</v>
      </c>
      <c r="F97" s="131" t="s">
        <v>163</v>
      </c>
      <c r="G97" s="132" t="s">
        <v>148</v>
      </c>
      <c r="H97" s="133">
        <v>996.41200000000003</v>
      </c>
      <c r="I97" s="134"/>
      <c r="J97" s="135">
        <f>ROUND(I97*H97,2)</f>
        <v>0</v>
      </c>
      <c r="K97" s="136"/>
      <c r="L97" s="32"/>
      <c r="M97" s="137" t="s">
        <v>19</v>
      </c>
      <c r="N97" s="138" t="s">
        <v>47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149</v>
      </c>
      <c r="AT97" s="141" t="s">
        <v>145</v>
      </c>
      <c r="AU97" s="141" t="s">
        <v>86</v>
      </c>
      <c r="AY97" s="17" t="s">
        <v>143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7" t="s">
        <v>84</v>
      </c>
      <c r="BK97" s="142">
        <f>ROUND(I97*H97,2)</f>
        <v>0</v>
      </c>
      <c r="BL97" s="17" t="s">
        <v>149</v>
      </c>
      <c r="BM97" s="141" t="s">
        <v>164</v>
      </c>
    </row>
    <row r="98" spans="2:65" s="1" customFormat="1">
      <c r="B98" s="32"/>
      <c r="D98" s="143" t="s">
        <v>151</v>
      </c>
      <c r="F98" s="144" t="s">
        <v>163</v>
      </c>
      <c r="I98" s="145"/>
      <c r="L98" s="32"/>
      <c r="M98" s="146"/>
      <c r="T98" s="53"/>
      <c r="AT98" s="17" t="s">
        <v>151</v>
      </c>
      <c r="AU98" s="17" t="s">
        <v>86</v>
      </c>
    </row>
    <row r="99" spans="2:65" s="1" customFormat="1" ht="253.5">
      <c r="B99" s="32"/>
      <c r="D99" s="143" t="s">
        <v>152</v>
      </c>
      <c r="F99" s="147" t="s">
        <v>160</v>
      </c>
      <c r="I99" s="145"/>
      <c r="L99" s="32"/>
      <c r="M99" s="146"/>
      <c r="T99" s="53"/>
      <c r="AT99" s="17" t="s">
        <v>152</v>
      </c>
      <c r="AU99" s="17" t="s">
        <v>86</v>
      </c>
    </row>
    <row r="100" spans="2:65" s="12" customFormat="1">
      <c r="B100" s="148"/>
      <c r="D100" s="143" t="s">
        <v>154</v>
      </c>
      <c r="E100" s="149" t="s">
        <v>19</v>
      </c>
      <c r="F100" s="150" t="s">
        <v>165</v>
      </c>
      <c r="H100" s="151">
        <v>96.04</v>
      </c>
      <c r="I100" s="152"/>
      <c r="L100" s="148"/>
      <c r="M100" s="153"/>
      <c r="T100" s="154"/>
      <c r="AT100" s="149" t="s">
        <v>154</v>
      </c>
      <c r="AU100" s="149" t="s">
        <v>86</v>
      </c>
      <c r="AV100" s="12" t="s">
        <v>86</v>
      </c>
      <c r="AW100" s="12" t="s">
        <v>37</v>
      </c>
      <c r="AX100" s="12" t="s">
        <v>76</v>
      </c>
      <c r="AY100" s="149" t="s">
        <v>143</v>
      </c>
    </row>
    <row r="101" spans="2:65" s="14" customFormat="1">
      <c r="B101" s="162"/>
      <c r="D101" s="143" t="s">
        <v>154</v>
      </c>
      <c r="E101" s="163" t="s">
        <v>103</v>
      </c>
      <c r="F101" s="164" t="s">
        <v>166</v>
      </c>
      <c r="H101" s="165">
        <v>96.04</v>
      </c>
      <c r="I101" s="166"/>
      <c r="L101" s="162"/>
      <c r="M101" s="167"/>
      <c r="T101" s="168"/>
      <c r="AT101" s="163" t="s">
        <v>154</v>
      </c>
      <c r="AU101" s="163" t="s">
        <v>86</v>
      </c>
      <c r="AV101" s="14" t="s">
        <v>96</v>
      </c>
      <c r="AW101" s="14" t="s">
        <v>37</v>
      </c>
      <c r="AX101" s="14" t="s">
        <v>76</v>
      </c>
      <c r="AY101" s="163" t="s">
        <v>143</v>
      </c>
    </row>
    <row r="102" spans="2:65" s="12" customFormat="1">
      <c r="B102" s="148"/>
      <c r="D102" s="143" t="s">
        <v>154</v>
      </c>
      <c r="E102" s="149" t="s">
        <v>19</v>
      </c>
      <c r="F102" s="150" t="s">
        <v>246</v>
      </c>
      <c r="H102" s="151">
        <v>900.37199999999996</v>
      </c>
      <c r="I102" s="152"/>
      <c r="L102" s="148"/>
      <c r="M102" s="153"/>
      <c r="T102" s="154"/>
      <c r="AT102" s="149" t="s">
        <v>154</v>
      </c>
      <c r="AU102" s="149" t="s">
        <v>86</v>
      </c>
      <c r="AV102" s="12" t="s">
        <v>86</v>
      </c>
      <c r="AW102" s="12" t="s">
        <v>37</v>
      </c>
      <c r="AX102" s="12" t="s">
        <v>76</v>
      </c>
      <c r="AY102" s="149" t="s">
        <v>143</v>
      </c>
    </row>
    <row r="103" spans="2:65" s="14" customFormat="1">
      <c r="B103" s="162"/>
      <c r="D103" s="143" t="s">
        <v>154</v>
      </c>
      <c r="E103" s="163" t="s">
        <v>242</v>
      </c>
      <c r="F103" s="164" t="s">
        <v>166</v>
      </c>
      <c r="H103" s="165">
        <v>900.37199999999996</v>
      </c>
      <c r="I103" s="166"/>
      <c r="L103" s="162"/>
      <c r="M103" s="167"/>
      <c r="T103" s="168"/>
      <c r="AT103" s="163" t="s">
        <v>154</v>
      </c>
      <c r="AU103" s="163" t="s">
        <v>86</v>
      </c>
      <c r="AV103" s="14" t="s">
        <v>96</v>
      </c>
      <c r="AW103" s="14" t="s">
        <v>37</v>
      </c>
      <c r="AX103" s="14" t="s">
        <v>76</v>
      </c>
      <c r="AY103" s="163" t="s">
        <v>143</v>
      </c>
    </row>
    <row r="104" spans="2:65" s="13" customFormat="1">
      <c r="B104" s="155"/>
      <c r="D104" s="143" t="s">
        <v>154</v>
      </c>
      <c r="E104" s="156" t="s">
        <v>19</v>
      </c>
      <c r="F104" s="157" t="s">
        <v>156</v>
      </c>
      <c r="H104" s="158">
        <v>996.41200000000003</v>
      </c>
      <c r="I104" s="159"/>
      <c r="L104" s="155"/>
      <c r="M104" s="160"/>
      <c r="T104" s="161"/>
      <c r="AT104" s="156" t="s">
        <v>154</v>
      </c>
      <c r="AU104" s="156" t="s">
        <v>86</v>
      </c>
      <c r="AV104" s="13" t="s">
        <v>149</v>
      </c>
      <c r="AW104" s="13" t="s">
        <v>37</v>
      </c>
      <c r="AX104" s="13" t="s">
        <v>84</v>
      </c>
      <c r="AY104" s="156" t="s">
        <v>143</v>
      </c>
    </row>
    <row r="105" spans="2:65" s="1" customFormat="1" ht="16.5" customHeight="1">
      <c r="B105" s="32"/>
      <c r="C105" s="129" t="s">
        <v>149</v>
      </c>
      <c r="D105" s="129" t="s">
        <v>145</v>
      </c>
      <c r="E105" s="130" t="s">
        <v>169</v>
      </c>
      <c r="F105" s="131" t="s">
        <v>170</v>
      </c>
      <c r="G105" s="132" t="s">
        <v>148</v>
      </c>
      <c r="H105" s="133">
        <v>1466.501</v>
      </c>
      <c r="I105" s="134"/>
      <c r="J105" s="135">
        <f>ROUND(I105*H105,2)</f>
        <v>0</v>
      </c>
      <c r="K105" s="136"/>
      <c r="L105" s="32"/>
      <c r="M105" s="137" t="s">
        <v>19</v>
      </c>
      <c r="N105" s="138" t="s">
        <v>47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149</v>
      </c>
      <c r="AT105" s="141" t="s">
        <v>145</v>
      </c>
      <c r="AU105" s="141" t="s">
        <v>86</v>
      </c>
      <c r="AY105" s="17" t="s">
        <v>143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7" t="s">
        <v>84</v>
      </c>
      <c r="BK105" s="142">
        <f>ROUND(I105*H105,2)</f>
        <v>0</v>
      </c>
      <c r="BL105" s="17" t="s">
        <v>149</v>
      </c>
      <c r="BM105" s="141" t="s">
        <v>171</v>
      </c>
    </row>
    <row r="106" spans="2:65" s="1" customFormat="1">
      <c r="B106" s="32"/>
      <c r="D106" s="143" t="s">
        <v>151</v>
      </c>
      <c r="F106" s="144" t="s">
        <v>170</v>
      </c>
      <c r="I106" s="145"/>
      <c r="L106" s="32"/>
      <c r="M106" s="146"/>
      <c r="T106" s="53"/>
      <c r="AT106" s="17" t="s">
        <v>151</v>
      </c>
      <c r="AU106" s="17" t="s">
        <v>86</v>
      </c>
    </row>
    <row r="107" spans="2:65" s="1" customFormat="1" ht="146.25">
      <c r="B107" s="32"/>
      <c r="D107" s="143" t="s">
        <v>152</v>
      </c>
      <c r="F107" s="147" t="s">
        <v>172</v>
      </c>
      <c r="I107" s="145"/>
      <c r="L107" s="32"/>
      <c r="M107" s="146"/>
      <c r="T107" s="53"/>
      <c r="AT107" s="17" t="s">
        <v>152</v>
      </c>
      <c r="AU107" s="17" t="s">
        <v>86</v>
      </c>
    </row>
    <row r="108" spans="2:65" s="12" customFormat="1">
      <c r="B108" s="148"/>
      <c r="D108" s="143" t="s">
        <v>154</v>
      </c>
      <c r="E108" s="149" t="s">
        <v>19</v>
      </c>
      <c r="F108" s="150" t="s">
        <v>100</v>
      </c>
      <c r="H108" s="151">
        <v>450.18599999999998</v>
      </c>
      <c r="I108" s="152"/>
      <c r="L108" s="148"/>
      <c r="M108" s="153"/>
      <c r="T108" s="154"/>
      <c r="AT108" s="149" t="s">
        <v>154</v>
      </c>
      <c r="AU108" s="149" t="s">
        <v>86</v>
      </c>
      <c r="AV108" s="12" t="s">
        <v>86</v>
      </c>
      <c r="AW108" s="12" t="s">
        <v>37</v>
      </c>
      <c r="AX108" s="12" t="s">
        <v>76</v>
      </c>
      <c r="AY108" s="149" t="s">
        <v>143</v>
      </c>
    </row>
    <row r="109" spans="2:65" s="12" customFormat="1">
      <c r="B109" s="148"/>
      <c r="D109" s="143" t="s">
        <v>154</v>
      </c>
      <c r="E109" s="149" t="s">
        <v>19</v>
      </c>
      <c r="F109" s="150" t="s">
        <v>103</v>
      </c>
      <c r="H109" s="151">
        <v>96.04</v>
      </c>
      <c r="I109" s="152"/>
      <c r="L109" s="148"/>
      <c r="M109" s="153"/>
      <c r="T109" s="154"/>
      <c r="AT109" s="149" t="s">
        <v>154</v>
      </c>
      <c r="AU109" s="149" t="s">
        <v>86</v>
      </c>
      <c r="AV109" s="12" t="s">
        <v>86</v>
      </c>
      <c r="AW109" s="12" t="s">
        <v>37</v>
      </c>
      <c r="AX109" s="12" t="s">
        <v>76</v>
      </c>
      <c r="AY109" s="149" t="s">
        <v>143</v>
      </c>
    </row>
    <row r="110" spans="2:65" s="14" customFormat="1">
      <c r="B110" s="162"/>
      <c r="D110" s="143" t="s">
        <v>154</v>
      </c>
      <c r="E110" s="163" t="s">
        <v>19</v>
      </c>
      <c r="F110" s="164" t="s">
        <v>166</v>
      </c>
      <c r="H110" s="165">
        <v>546.226</v>
      </c>
      <c r="I110" s="166"/>
      <c r="L110" s="162"/>
      <c r="M110" s="167"/>
      <c r="T110" s="168"/>
      <c r="AT110" s="163" t="s">
        <v>154</v>
      </c>
      <c r="AU110" s="163" t="s">
        <v>86</v>
      </c>
      <c r="AV110" s="14" t="s">
        <v>96</v>
      </c>
      <c r="AW110" s="14" t="s">
        <v>37</v>
      </c>
      <c r="AX110" s="14" t="s">
        <v>76</v>
      </c>
      <c r="AY110" s="163" t="s">
        <v>143</v>
      </c>
    </row>
    <row r="111" spans="2:65" s="12" customFormat="1">
      <c r="B111" s="148"/>
      <c r="D111" s="143" t="s">
        <v>154</v>
      </c>
      <c r="E111" s="149" t="s">
        <v>19</v>
      </c>
      <c r="F111" s="150" t="s">
        <v>107</v>
      </c>
      <c r="H111" s="151">
        <v>19.902999999999999</v>
      </c>
      <c r="I111" s="152"/>
      <c r="L111" s="148"/>
      <c r="M111" s="153"/>
      <c r="T111" s="154"/>
      <c r="AT111" s="149" t="s">
        <v>154</v>
      </c>
      <c r="AU111" s="149" t="s">
        <v>86</v>
      </c>
      <c r="AV111" s="12" t="s">
        <v>86</v>
      </c>
      <c r="AW111" s="12" t="s">
        <v>37</v>
      </c>
      <c r="AX111" s="12" t="s">
        <v>76</v>
      </c>
      <c r="AY111" s="149" t="s">
        <v>143</v>
      </c>
    </row>
    <row r="112" spans="2:65" s="12" customFormat="1">
      <c r="B112" s="148"/>
      <c r="D112" s="143" t="s">
        <v>154</v>
      </c>
      <c r="E112" s="149" t="s">
        <v>19</v>
      </c>
      <c r="F112" s="150" t="s">
        <v>242</v>
      </c>
      <c r="H112" s="151">
        <v>900.37199999999996</v>
      </c>
      <c r="I112" s="152"/>
      <c r="L112" s="148"/>
      <c r="M112" s="153"/>
      <c r="T112" s="154"/>
      <c r="AT112" s="149" t="s">
        <v>154</v>
      </c>
      <c r="AU112" s="149" t="s">
        <v>86</v>
      </c>
      <c r="AV112" s="12" t="s">
        <v>86</v>
      </c>
      <c r="AW112" s="12" t="s">
        <v>37</v>
      </c>
      <c r="AX112" s="12" t="s">
        <v>76</v>
      </c>
      <c r="AY112" s="149" t="s">
        <v>143</v>
      </c>
    </row>
    <row r="113" spans="2:65" s="14" customFormat="1">
      <c r="B113" s="162"/>
      <c r="D113" s="143" t="s">
        <v>154</v>
      </c>
      <c r="E113" s="163" t="s">
        <v>19</v>
      </c>
      <c r="F113" s="164" t="s">
        <v>166</v>
      </c>
      <c r="H113" s="165">
        <v>920.27499999999998</v>
      </c>
      <c r="I113" s="166"/>
      <c r="L113" s="162"/>
      <c r="M113" s="167"/>
      <c r="T113" s="168"/>
      <c r="AT113" s="163" t="s">
        <v>154</v>
      </c>
      <c r="AU113" s="163" t="s">
        <v>86</v>
      </c>
      <c r="AV113" s="14" t="s">
        <v>96</v>
      </c>
      <c r="AW113" s="14" t="s">
        <v>37</v>
      </c>
      <c r="AX113" s="14" t="s">
        <v>76</v>
      </c>
      <c r="AY113" s="163" t="s">
        <v>143</v>
      </c>
    </row>
    <row r="114" spans="2:65" s="13" customFormat="1">
      <c r="B114" s="155"/>
      <c r="D114" s="143" t="s">
        <v>154</v>
      </c>
      <c r="E114" s="156" t="s">
        <v>19</v>
      </c>
      <c r="F114" s="157" t="s">
        <v>156</v>
      </c>
      <c r="H114" s="158">
        <v>1466.501</v>
      </c>
      <c r="I114" s="159"/>
      <c r="L114" s="155"/>
      <c r="M114" s="160"/>
      <c r="T114" s="161"/>
      <c r="AT114" s="156" t="s">
        <v>154</v>
      </c>
      <c r="AU114" s="156" t="s">
        <v>86</v>
      </c>
      <c r="AV114" s="13" t="s">
        <v>149</v>
      </c>
      <c r="AW114" s="13" t="s">
        <v>37</v>
      </c>
      <c r="AX114" s="13" t="s">
        <v>84</v>
      </c>
      <c r="AY114" s="156" t="s">
        <v>143</v>
      </c>
    </row>
    <row r="115" spans="2:65" s="1" customFormat="1" ht="16.5" customHeight="1">
      <c r="B115" s="32"/>
      <c r="C115" s="129" t="s">
        <v>168</v>
      </c>
      <c r="D115" s="129" t="s">
        <v>145</v>
      </c>
      <c r="E115" s="130" t="s">
        <v>247</v>
      </c>
      <c r="F115" s="131" t="s">
        <v>248</v>
      </c>
      <c r="G115" s="132" t="s">
        <v>177</v>
      </c>
      <c r="H115" s="133">
        <v>3001.24</v>
      </c>
      <c r="I115" s="134"/>
      <c r="J115" s="135">
        <f>ROUND(I115*H115,2)</f>
        <v>0</v>
      </c>
      <c r="K115" s="136"/>
      <c r="L115" s="32"/>
      <c r="M115" s="137" t="s">
        <v>19</v>
      </c>
      <c r="N115" s="138" t="s">
        <v>47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149</v>
      </c>
      <c r="AT115" s="141" t="s">
        <v>145</v>
      </c>
      <c r="AU115" s="141" t="s">
        <v>86</v>
      </c>
      <c r="AY115" s="17" t="s">
        <v>143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7" t="s">
        <v>84</v>
      </c>
      <c r="BK115" s="142">
        <f>ROUND(I115*H115,2)</f>
        <v>0</v>
      </c>
      <c r="BL115" s="17" t="s">
        <v>149</v>
      </c>
      <c r="BM115" s="141" t="s">
        <v>249</v>
      </c>
    </row>
    <row r="116" spans="2:65" s="1" customFormat="1">
      <c r="B116" s="32"/>
      <c r="D116" s="143" t="s">
        <v>151</v>
      </c>
      <c r="F116" s="144" t="s">
        <v>248</v>
      </c>
      <c r="I116" s="145"/>
      <c r="L116" s="32"/>
      <c r="M116" s="146"/>
      <c r="T116" s="53"/>
      <c r="AT116" s="17" t="s">
        <v>151</v>
      </c>
      <c r="AU116" s="17" t="s">
        <v>86</v>
      </c>
    </row>
    <row r="117" spans="2:65" s="1" customFormat="1" ht="19.5">
      <c r="B117" s="32"/>
      <c r="D117" s="143" t="s">
        <v>152</v>
      </c>
      <c r="F117" s="147" t="s">
        <v>250</v>
      </c>
      <c r="I117" s="145"/>
      <c r="L117" s="32"/>
      <c r="M117" s="146"/>
      <c r="T117" s="53"/>
      <c r="AT117" s="17" t="s">
        <v>152</v>
      </c>
      <c r="AU117" s="17" t="s">
        <v>86</v>
      </c>
    </row>
    <row r="118" spans="2:65" s="12" customFormat="1">
      <c r="B118" s="148"/>
      <c r="D118" s="143" t="s">
        <v>154</v>
      </c>
      <c r="E118" s="149" t="s">
        <v>19</v>
      </c>
      <c r="F118" s="150" t="s">
        <v>202</v>
      </c>
      <c r="H118" s="151">
        <v>3001.24</v>
      </c>
      <c r="I118" s="152"/>
      <c r="L118" s="148"/>
      <c r="M118" s="153"/>
      <c r="T118" s="154"/>
      <c r="AT118" s="149" t="s">
        <v>154</v>
      </c>
      <c r="AU118" s="149" t="s">
        <v>86</v>
      </c>
      <c r="AV118" s="12" t="s">
        <v>86</v>
      </c>
      <c r="AW118" s="12" t="s">
        <v>37</v>
      </c>
      <c r="AX118" s="12" t="s">
        <v>76</v>
      </c>
      <c r="AY118" s="149" t="s">
        <v>143</v>
      </c>
    </row>
    <row r="119" spans="2:65" s="13" customFormat="1">
      <c r="B119" s="155"/>
      <c r="D119" s="143" t="s">
        <v>154</v>
      </c>
      <c r="E119" s="156" t="s">
        <v>19</v>
      </c>
      <c r="F119" s="157" t="s">
        <v>156</v>
      </c>
      <c r="H119" s="158">
        <v>3001.24</v>
      </c>
      <c r="I119" s="159"/>
      <c r="L119" s="155"/>
      <c r="M119" s="160"/>
      <c r="T119" s="161"/>
      <c r="AT119" s="156" t="s">
        <v>154</v>
      </c>
      <c r="AU119" s="156" t="s">
        <v>86</v>
      </c>
      <c r="AV119" s="13" t="s">
        <v>149</v>
      </c>
      <c r="AW119" s="13" t="s">
        <v>37</v>
      </c>
      <c r="AX119" s="13" t="s">
        <v>84</v>
      </c>
      <c r="AY119" s="156" t="s">
        <v>143</v>
      </c>
    </row>
    <row r="120" spans="2:65" s="11" customFormat="1" ht="22.9" customHeight="1">
      <c r="B120" s="117"/>
      <c r="D120" s="118" t="s">
        <v>75</v>
      </c>
      <c r="E120" s="127" t="s">
        <v>168</v>
      </c>
      <c r="F120" s="127" t="s">
        <v>173</v>
      </c>
      <c r="I120" s="120"/>
      <c r="J120" s="128">
        <f>BK120</f>
        <v>0</v>
      </c>
      <c r="L120" s="117"/>
      <c r="M120" s="122"/>
      <c r="P120" s="123">
        <f>SUM(P121:P167)</f>
        <v>0</v>
      </c>
      <c r="R120" s="123">
        <f>SUM(R121:R167)</f>
        <v>0</v>
      </c>
      <c r="T120" s="124">
        <f>SUM(T121:T167)</f>
        <v>0</v>
      </c>
      <c r="AR120" s="118" t="s">
        <v>84</v>
      </c>
      <c r="AT120" s="125" t="s">
        <v>75</v>
      </c>
      <c r="AU120" s="125" t="s">
        <v>84</v>
      </c>
      <c r="AY120" s="118" t="s">
        <v>143</v>
      </c>
      <c r="BK120" s="126">
        <f>SUM(BK121:BK167)</f>
        <v>0</v>
      </c>
    </row>
    <row r="121" spans="2:65" s="1" customFormat="1" ht="16.5" customHeight="1">
      <c r="B121" s="32"/>
      <c r="C121" s="129" t="s">
        <v>174</v>
      </c>
      <c r="D121" s="129" t="s">
        <v>145</v>
      </c>
      <c r="E121" s="130" t="s">
        <v>251</v>
      </c>
      <c r="F121" s="131" t="s">
        <v>252</v>
      </c>
      <c r="G121" s="132" t="s">
        <v>177</v>
      </c>
      <c r="H121" s="133">
        <v>6002.48</v>
      </c>
      <c r="I121" s="134"/>
      <c r="J121" s="135">
        <f>ROUND(I121*H121,2)</f>
        <v>0</v>
      </c>
      <c r="K121" s="136"/>
      <c r="L121" s="32"/>
      <c r="M121" s="137" t="s">
        <v>19</v>
      </c>
      <c r="N121" s="138" t="s">
        <v>47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149</v>
      </c>
      <c r="AT121" s="141" t="s">
        <v>145</v>
      </c>
      <c r="AU121" s="141" t="s">
        <v>86</v>
      </c>
      <c r="AY121" s="17" t="s">
        <v>143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7" t="s">
        <v>84</v>
      </c>
      <c r="BK121" s="142">
        <f>ROUND(I121*H121,2)</f>
        <v>0</v>
      </c>
      <c r="BL121" s="17" t="s">
        <v>149</v>
      </c>
      <c r="BM121" s="141" t="s">
        <v>253</v>
      </c>
    </row>
    <row r="122" spans="2:65" s="1" customFormat="1">
      <c r="B122" s="32"/>
      <c r="D122" s="143" t="s">
        <v>151</v>
      </c>
      <c r="F122" s="144" t="s">
        <v>252</v>
      </c>
      <c r="I122" s="145"/>
      <c r="L122" s="32"/>
      <c r="M122" s="146"/>
      <c r="T122" s="53"/>
      <c r="AT122" s="17" t="s">
        <v>151</v>
      </c>
      <c r="AU122" s="17" t="s">
        <v>86</v>
      </c>
    </row>
    <row r="123" spans="2:65" s="1" customFormat="1" ht="48.75">
      <c r="B123" s="32"/>
      <c r="D123" s="143" t="s">
        <v>152</v>
      </c>
      <c r="F123" s="147" t="s">
        <v>254</v>
      </c>
      <c r="I123" s="145"/>
      <c r="L123" s="32"/>
      <c r="M123" s="146"/>
      <c r="T123" s="53"/>
      <c r="AT123" s="17" t="s">
        <v>152</v>
      </c>
      <c r="AU123" s="17" t="s">
        <v>86</v>
      </c>
    </row>
    <row r="124" spans="2:65" s="12" customFormat="1">
      <c r="B124" s="148"/>
      <c r="D124" s="143" t="s">
        <v>154</v>
      </c>
      <c r="E124" s="149" t="s">
        <v>19</v>
      </c>
      <c r="F124" s="150" t="s">
        <v>255</v>
      </c>
      <c r="H124" s="151">
        <v>6002.48</v>
      </c>
      <c r="I124" s="152"/>
      <c r="L124" s="148"/>
      <c r="M124" s="153"/>
      <c r="T124" s="154"/>
      <c r="AT124" s="149" t="s">
        <v>154</v>
      </c>
      <c r="AU124" s="149" t="s">
        <v>86</v>
      </c>
      <c r="AV124" s="12" t="s">
        <v>86</v>
      </c>
      <c r="AW124" s="12" t="s">
        <v>37</v>
      </c>
      <c r="AX124" s="12" t="s">
        <v>76</v>
      </c>
      <c r="AY124" s="149" t="s">
        <v>143</v>
      </c>
    </row>
    <row r="125" spans="2:65" s="13" customFormat="1">
      <c r="B125" s="155"/>
      <c r="D125" s="143" t="s">
        <v>154</v>
      </c>
      <c r="E125" s="156" t="s">
        <v>19</v>
      </c>
      <c r="F125" s="157" t="s">
        <v>156</v>
      </c>
      <c r="H125" s="158">
        <v>6002.48</v>
      </c>
      <c r="I125" s="159"/>
      <c r="L125" s="155"/>
      <c r="M125" s="160"/>
      <c r="T125" s="161"/>
      <c r="AT125" s="156" t="s">
        <v>154</v>
      </c>
      <c r="AU125" s="156" t="s">
        <v>86</v>
      </c>
      <c r="AV125" s="13" t="s">
        <v>149</v>
      </c>
      <c r="AW125" s="13" t="s">
        <v>37</v>
      </c>
      <c r="AX125" s="13" t="s">
        <v>84</v>
      </c>
      <c r="AY125" s="156" t="s">
        <v>143</v>
      </c>
    </row>
    <row r="126" spans="2:65" s="1" customFormat="1" ht="16.5" customHeight="1">
      <c r="B126" s="32"/>
      <c r="C126" s="129" t="s">
        <v>180</v>
      </c>
      <c r="D126" s="129" t="s">
        <v>145</v>
      </c>
      <c r="E126" s="130" t="s">
        <v>184</v>
      </c>
      <c r="F126" s="131" t="s">
        <v>185</v>
      </c>
      <c r="G126" s="132" t="s">
        <v>148</v>
      </c>
      <c r="H126" s="133">
        <v>19.902999999999999</v>
      </c>
      <c r="I126" s="134"/>
      <c r="J126" s="135">
        <f>ROUND(I126*H126,2)</f>
        <v>0</v>
      </c>
      <c r="K126" s="136"/>
      <c r="L126" s="32"/>
      <c r="M126" s="137" t="s">
        <v>19</v>
      </c>
      <c r="N126" s="138" t="s">
        <v>47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149</v>
      </c>
      <c r="AT126" s="141" t="s">
        <v>145</v>
      </c>
      <c r="AU126" s="141" t="s">
        <v>86</v>
      </c>
      <c r="AY126" s="17" t="s">
        <v>143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7" t="s">
        <v>84</v>
      </c>
      <c r="BK126" s="142">
        <f>ROUND(I126*H126,2)</f>
        <v>0</v>
      </c>
      <c r="BL126" s="17" t="s">
        <v>149</v>
      </c>
      <c r="BM126" s="141" t="s">
        <v>186</v>
      </c>
    </row>
    <row r="127" spans="2:65" s="1" customFormat="1">
      <c r="B127" s="32"/>
      <c r="D127" s="143" t="s">
        <v>151</v>
      </c>
      <c r="F127" s="144" t="s">
        <v>185</v>
      </c>
      <c r="I127" s="145"/>
      <c r="L127" s="32"/>
      <c r="M127" s="146"/>
      <c r="T127" s="53"/>
      <c r="AT127" s="17" t="s">
        <v>151</v>
      </c>
      <c r="AU127" s="17" t="s">
        <v>86</v>
      </c>
    </row>
    <row r="128" spans="2:65" s="1" customFormat="1" ht="68.25">
      <c r="B128" s="32"/>
      <c r="D128" s="143" t="s">
        <v>152</v>
      </c>
      <c r="F128" s="147" t="s">
        <v>178</v>
      </c>
      <c r="I128" s="145"/>
      <c r="L128" s="32"/>
      <c r="M128" s="146"/>
      <c r="T128" s="53"/>
      <c r="AT128" s="17" t="s">
        <v>152</v>
      </c>
      <c r="AU128" s="17" t="s">
        <v>86</v>
      </c>
    </row>
    <row r="129" spans="2:65" s="1" customFormat="1" ht="19.5">
      <c r="B129" s="32"/>
      <c r="D129" s="143" t="s">
        <v>179</v>
      </c>
      <c r="F129" s="147" t="s">
        <v>187</v>
      </c>
      <c r="I129" s="145"/>
      <c r="L129" s="32"/>
      <c r="M129" s="146"/>
      <c r="T129" s="53"/>
      <c r="AT129" s="17" t="s">
        <v>179</v>
      </c>
      <c r="AU129" s="17" t="s">
        <v>86</v>
      </c>
    </row>
    <row r="130" spans="2:65" s="1" customFormat="1" ht="16.5" customHeight="1">
      <c r="B130" s="32"/>
      <c r="C130" s="129" t="s">
        <v>183</v>
      </c>
      <c r="D130" s="129" t="s">
        <v>145</v>
      </c>
      <c r="E130" s="130" t="s">
        <v>189</v>
      </c>
      <c r="F130" s="131" t="s">
        <v>190</v>
      </c>
      <c r="G130" s="132" t="s">
        <v>177</v>
      </c>
      <c r="H130" s="133">
        <v>9003.7199999999993</v>
      </c>
      <c r="I130" s="134"/>
      <c r="J130" s="135">
        <f>ROUND(I130*H130,2)</f>
        <v>0</v>
      </c>
      <c r="K130" s="136"/>
      <c r="L130" s="32"/>
      <c r="M130" s="137" t="s">
        <v>19</v>
      </c>
      <c r="N130" s="138" t="s">
        <v>47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149</v>
      </c>
      <c r="AT130" s="141" t="s">
        <v>145</v>
      </c>
      <c r="AU130" s="141" t="s">
        <v>86</v>
      </c>
      <c r="AY130" s="17" t="s">
        <v>143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7" t="s">
        <v>84</v>
      </c>
      <c r="BK130" s="142">
        <f>ROUND(I130*H130,2)</f>
        <v>0</v>
      </c>
      <c r="BL130" s="17" t="s">
        <v>149</v>
      </c>
      <c r="BM130" s="141" t="s">
        <v>191</v>
      </c>
    </row>
    <row r="131" spans="2:65" s="1" customFormat="1">
      <c r="B131" s="32"/>
      <c r="D131" s="143" t="s">
        <v>151</v>
      </c>
      <c r="F131" s="144" t="s">
        <v>190</v>
      </c>
      <c r="I131" s="145"/>
      <c r="L131" s="32"/>
      <c r="M131" s="146"/>
      <c r="T131" s="53"/>
      <c r="AT131" s="17" t="s">
        <v>151</v>
      </c>
      <c r="AU131" s="17" t="s">
        <v>86</v>
      </c>
    </row>
    <row r="132" spans="2:65" s="1" customFormat="1" ht="48.75">
      <c r="B132" s="32"/>
      <c r="D132" s="143" t="s">
        <v>152</v>
      </c>
      <c r="F132" s="147" t="s">
        <v>192</v>
      </c>
      <c r="I132" s="145"/>
      <c r="L132" s="32"/>
      <c r="M132" s="146"/>
      <c r="T132" s="53"/>
      <c r="AT132" s="17" t="s">
        <v>152</v>
      </c>
      <c r="AU132" s="17" t="s">
        <v>86</v>
      </c>
    </row>
    <row r="133" spans="2:65" s="1" customFormat="1" ht="19.5">
      <c r="B133" s="32"/>
      <c r="D133" s="143" t="s">
        <v>179</v>
      </c>
      <c r="F133" s="147" t="s">
        <v>193</v>
      </c>
      <c r="I133" s="145"/>
      <c r="L133" s="32"/>
      <c r="M133" s="146"/>
      <c r="T133" s="53"/>
      <c r="AT133" s="17" t="s">
        <v>179</v>
      </c>
      <c r="AU133" s="17" t="s">
        <v>86</v>
      </c>
    </row>
    <row r="134" spans="2:65" s="12" customFormat="1">
      <c r="B134" s="148"/>
      <c r="D134" s="143" t="s">
        <v>154</v>
      </c>
      <c r="E134" s="149" t="s">
        <v>19</v>
      </c>
      <c r="F134" s="150" t="s">
        <v>194</v>
      </c>
      <c r="H134" s="151">
        <v>3001.24</v>
      </c>
      <c r="I134" s="152"/>
      <c r="L134" s="148"/>
      <c r="M134" s="153"/>
      <c r="T134" s="154"/>
      <c r="AT134" s="149" t="s">
        <v>154</v>
      </c>
      <c r="AU134" s="149" t="s">
        <v>86</v>
      </c>
      <c r="AV134" s="12" t="s">
        <v>86</v>
      </c>
      <c r="AW134" s="12" t="s">
        <v>37</v>
      </c>
      <c r="AX134" s="12" t="s">
        <v>76</v>
      </c>
      <c r="AY134" s="149" t="s">
        <v>143</v>
      </c>
    </row>
    <row r="135" spans="2:65" s="12" customFormat="1">
      <c r="B135" s="148"/>
      <c r="D135" s="143" t="s">
        <v>154</v>
      </c>
      <c r="E135" s="149" t="s">
        <v>19</v>
      </c>
      <c r="F135" s="150" t="s">
        <v>195</v>
      </c>
      <c r="H135" s="151">
        <v>3001.24</v>
      </c>
      <c r="I135" s="152"/>
      <c r="L135" s="148"/>
      <c r="M135" s="153"/>
      <c r="T135" s="154"/>
      <c r="AT135" s="149" t="s">
        <v>154</v>
      </c>
      <c r="AU135" s="149" t="s">
        <v>86</v>
      </c>
      <c r="AV135" s="12" t="s">
        <v>86</v>
      </c>
      <c r="AW135" s="12" t="s">
        <v>37</v>
      </c>
      <c r="AX135" s="12" t="s">
        <v>76</v>
      </c>
      <c r="AY135" s="149" t="s">
        <v>143</v>
      </c>
    </row>
    <row r="136" spans="2:65" s="12" customFormat="1">
      <c r="B136" s="148"/>
      <c r="D136" s="143" t="s">
        <v>154</v>
      </c>
      <c r="E136" s="149" t="s">
        <v>19</v>
      </c>
      <c r="F136" s="150" t="s">
        <v>256</v>
      </c>
      <c r="H136" s="151">
        <v>3001.24</v>
      </c>
      <c r="I136" s="152"/>
      <c r="L136" s="148"/>
      <c r="M136" s="153"/>
      <c r="T136" s="154"/>
      <c r="AT136" s="149" t="s">
        <v>154</v>
      </c>
      <c r="AU136" s="149" t="s">
        <v>86</v>
      </c>
      <c r="AV136" s="12" t="s">
        <v>86</v>
      </c>
      <c r="AW136" s="12" t="s">
        <v>37</v>
      </c>
      <c r="AX136" s="12" t="s">
        <v>76</v>
      </c>
      <c r="AY136" s="149" t="s">
        <v>143</v>
      </c>
    </row>
    <row r="137" spans="2:65" s="13" customFormat="1">
      <c r="B137" s="155"/>
      <c r="D137" s="143" t="s">
        <v>154</v>
      </c>
      <c r="E137" s="156" t="s">
        <v>19</v>
      </c>
      <c r="F137" s="157" t="s">
        <v>156</v>
      </c>
      <c r="H137" s="158">
        <v>9003.7199999999993</v>
      </c>
      <c r="I137" s="159"/>
      <c r="L137" s="155"/>
      <c r="M137" s="160"/>
      <c r="T137" s="161"/>
      <c r="AT137" s="156" t="s">
        <v>154</v>
      </c>
      <c r="AU137" s="156" t="s">
        <v>86</v>
      </c>
      <c r="AV137" s="13" t="s">
        <v>149</v>
      </c>
      <c r="AW137" s="13" t="s">
        <v>37</v>
      </c>
      <c r="AX137" s="13" t="s">
        <v>84</v>
      </c>
      <c r="AY137" s="156" t="s">
        <v>143</v>
      </c>
    </row>
    <row r="138" spans="2:65" s="1" customFormat="1" ht="16.5" customHeight="1">
      <c r="B138" s="32"/>
      <c r="C138" s="129" t="s">
        <v>188</v>
      </c>
      <c r="D138" s="129" t="s">
        <v>145</v>
      </c>
      <c r="E138" s="130" t="s">
        <v>257</v>
      </c>
      <c r="F138" s="131" t="s">
        <v>258</v>
      </c>
      <c r="G138" s="132" t="s">
        <v>177</v>
      </c>
      <c r="H138" s="133">
        <v>3001.24</v>
      </c>
      <c r="I138" s="134"/>
      <c r="J138" s="135">
        <f>ROUND(I138*H138,2)</f>
        <v>0</v>
      </c>
      <c r="K138" s="136"/>
      <c r="L138" s="32"/>
      <c r="M138" s="137" t="s">
        <v>19</v>
      </c>
      <c r="N138" s="138" t="s">
        <v>47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149</v>
      </c>
      <c r="AT138" s="141" t="s">
        <v>145</v>
      </c>
      <c r="AU138" s="141" t="s">
        <v>86</v>
      </c>
      <c r="AY138" s="17" t="s">
        <v>143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7" t="s">
        <v>84</v>
      </c>
      <c r="BK138" s="142">
        <f>ROUND(I138*H138,2)</f>
        <v>0</v>
      </c>
      <c r="BL138" s="17" t="s">
        <v>149</v>
      </c>
      <c r="BM138" s="141" t="s">
        <v>259</v>
      </c>
    </row>
    <row r="139" spans="2:65" s="1" customFormat="1">
      <c r="B139" s="32"/>
      <c r="D139" s="143" t="s">
        <v>151</v>
      </c>
      <c r="F139" s="144" t="s">
        <v>258</v>
      </c>
      <c r="I139" s="145"/>
      <c r="L139" s="32"/>
      <c r="M139" s="146"/>
      <c r="T139" s="53"/>
      <c r="AT139" s="17" t="s">
        <v>151</v>
      </c>
      <c r="AU139" s="17" t="s">
        <v>86</v>
      </c>
    </row>
    <row r="140" spans="2:65" s="1" customFormat="1" ht="48.75">
      <c r="B140" s="32"/>
      <c r="D140" s="143" t="s">
        <v>152</v>
      </c>
      <c r="F140" s="147" t="s">
        <v>192</v>
      </c>
      <c r="I140" s="145"/>
      <c r="L140" s="32"/>
      <c r="M140" s="146"/>
      <c r="T140" s="53"/>
      <c r="AT140" s="17" t="s">
        <v>152</v>
      </c>
      <c r="AU140" s="17" t="s">
        <v>86</v>
      </c>
    </row>
    <row r="141" spans="2:65" s="1" customFormat="1" ht="19.5">
      <c r="B141" s="32"/>
      <c r="D141" s="143" t="s">
        <v>179</v>
      </c>
      <c r="F141" s="147" t="s">
        <v>193</v>
      </c>
      <c r="I141" s="145"/>
      <c r="L141" s="32"/>
      <c r="M141" s="146"/>
      <c r="T141" s="53"/>
      <c r="AT141" s="17" t="s">
        <v>179</v>
      </c>
      <c r="AU141" s="17" t="s">
        <v>86</v>
      </c>
    </row>
    <row r="142" spans="2:65" s="12" customFormat="1">
      <c r="B142" s="148"/>
      <c r="D142" s="143" t="s">
        <v>154</v>
      </c>
      <c r="E142" s="149" t="s">
        <v>19</v>
      </c>
      <c r="F142" s="150" t="s">
        <v>256</v>
      </c>
      <c r="H142" s="151">
        <v>3001.24</v>
      </c>
      <c r="I142" s="152"/>
      <c r="L142" s="148"/>
      <c r="M142" s="153"/>
      <c r="T142" s="154"/>
      <c r="AT142" s="149" t="s">
        <v>154</v>
      </c>
      <c r="AU142" s="149" t="s">
        <v>86</v>
      </c>
      <c r="AV142" s="12" t="s">
        <v>86</v>
      </c>
      <c r="AW142" s="12" t="s">
        <v>37</v>
      </c>
      <c r="AX142" s="12" t="s">
        <v>76</v>
      </c>
      <c r="AY142" s="149" t="s">
        <v>143</v>
      </c>
    </row>
    <row r="143" spans="2:65" s="13" customFormat="1">
      <c r="B143" s="155"/>
      <c r="D143" s="143" t="s">
        <v>154</v>
      </c>
      <c r="E143" s="156" t="s">
        <v>19</v>
      </c>
      <c r="F143" s="157" t="s">
        <v>156</v>
      </c>
      <c r="H143" s="158">
        <v>3001.24</v>
      </c>
      <c r="I143" s="159"/>
      <c r="L143" s="155"/>
      <c r="M143" s="160"/>
      <c r="T143" s="161"/>
      <c r="AT143" s="156" t="s">
        <v>154</v>
      </c>
      <c r="AU143" s="156" t="s">
        <v>86</v>
      </c>
      <c r="AV143" s="13" t="s">
        <v>149</v>
      </c>
      <c r="AW143" s="13" t="s">
        <v>37</v>
      </c>
      <c r="AX143" s="13" t="s">
        <v>84</v>
      </c>
      <c r="AY143" s="156" t="s">
        <v>143</v>
      </c>
    </row>
    <row r="144" spans="2:65" s="1" customFormat="1" ht="16.5" customHeight="1">
      <c r="B144" s="32"/>
      <c r="C144" s="129" t="s">
        <v>196</v>
      </c>
      <c r="D144" s="129" t="s">
        <v>145</v>
      </c>
      <c r="E144" s="130" t="s">
        <v>197</v>
      </c>
      <c r="F144" s="131" t="s">
        <v>198</v>
      </c>
      <c r="G144" s="132" t="s">
        <v>177</v>
      </c>
      <c r="H144" s="133">
        <v>3001.24</v>
      </c>
      <c r="I144" s="134"/>
      <c r="J144" s="135">
        <f>ROUND(I144*H144,2)</f>
        <v>0</v>
      </c>
      <c r="K144" s="136"/>
      <c r="L144" s="32"/>
      <c r="M144" s="137" t="s">
        <v>19</v>
      </c>
      <c r="N144" s="138" t="s">
        <v>47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149</v>
      </c>
      <c r="AT144" s="141" t="s">
        <v>145</v>
      </c>
      <c r="AU144" s="141" t="s">
        <v>86</v>
      </c>
      <c r="AY144" s="17" t="s">
        <v>143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7" t="s">
        <v>84</v>
      </c>
      <c r="BK144" s="142">
        <f>ROUND(I144*H144,2)</f>
        <v>0</v>
      </c>
      <c r="BL144" s="17" t="s">
        <v>149</v>
      </c>
      <c r="BM144" s="141" t="s">
        <v>199</v>
      </c>
    </row>
    <row r="145" spans="2:65" s="1" customFormat="1">
      <c r="B145" s="32"/>
      <c r="D145" s="143" t="s">
        <v>151</v>
      </c>
      <c r="F145" s="144" t="s">
        <v>198</v>
      </c>
      <c r="I145" s="145"/>
      <c r="L145" s="32"/>
      <c r="M145" s="146"/>
      <c r="T145" s="53"/>
      <c r="AT145" s="17" t="s">
        <v>151</v>
      </c>
      <c r="AU145" s="17" t="s">
        <v>86</v>
      </c>
    </row>
    <row r="146" spans="2:65" s="1" customFormat="1" ht="78">
      <c r="B146" s="32"/>
      <c r="D146" s="143" t="s">
        <v>152</v>
      </c>
      <c r="F146" s="147" t="s">
        <v>200</v>
      </c>
      <c r="I146" s="145"/>
      <c r="L146" s="32"/>
      <c r="M146" s="146"/>
      <c r="T146" s="53"/>
      <c r="AT146" s="17" t="s">
        <v>152</v>
      </c>
      <c r="AU146" s="17" t="s">
        <v>86</v>
      </c>
    </row>
    <row r="147" spans="2:65" s="1" customFormat="1" ht="19.5">
      <c r="B147" s="32"/>
      <c r="D147" s="143" t="s">
        <v>179</v>
      </c>
      <c r="F147" s="147" t="s">
        <v>201</v>
      </c>
      <c r="I147" s="145"/>
      <c r="L147" s="32"/>
      <c r="M147" s="146"/>
      <c r="T147" s="53"/>
      <c r="AT147" s="17" t="s">
        <v>179</v>
      </c>
      <c r="AU147" s="17" t="s">
        <v>86</v>
      </c>
    </row>
    <row r="148" spans="2:65" s="12" customFormat="1">
      <c r="B148" s="148"/>
      <c r="D148" s="143" t="s">
        <v>154</v>
      </c>
      <c r="E148" s="149" t="s">
        <v>19</v>
      </c>
      <c r="F148" s="150" t="s">
        <v>202</v>
      </c>
      <c r="H148" s="151">
        <v>3001.24</v>
      </c>
      <c r="I148" s="152"/>
      <c r="L148" s="148"/>
      <c r="M148" s="153"/>
      <c r="T148" s="154"/>
      <c r="AT148" s="149" t="s">
        <v>154</v>
      </c>
      <c r="AU148" s="149" t="s">
        <v>86</v>
      </c>
      <c r="AV148" s="12" t="s">
        <v>86</v>
      </c>
      <c r="AW148" s="12" t="s">
        <v>37</v>
      </c>
      <c r="AX148" s="12" t="s">
        <v>76</v>
      </c>
      <c r="AY148" s="149" t="s">
        <v>143</v>
      </c>
    </row>
    <row r="149" spans="2:65" s="13" customFormat="1">
      <c r="B149" s="155"/>
      <c r="D149" s="143" t="s">
        <v>154</v>
      </c>
      <c r="E149" s="156" t="s">
        <v>19</v>
      </c>
      <c r="F149" s="157" t="s">
        <v>156</v>
      </c>
      <c r="H149" s="158">
        <v>3001.24</v>
      </c>
      <c r="I149" s="159"/>
      <c r="L149" s="155"/>
      <c r="M149" s="160"/>
      <c r="T149" s="161"/>
      <c r="AT149" s="156" t="s">
        <v>154</v>
      </c>
      <c r="AU149" s="156" t="s">
        <v>86</v>
      </c>
      <c r="AV149" s="13" t="s">
        <v>149</v>
      </c>
      <c r="AW149" s="13" t="s">
        <v>37</v>
      </c>
      <c r="AX149" s="13" t="s">
        <v>84</v>
      </c>
      <c r="AY149" s="156" t="s">
        <v>143</v>
      </c>
    </row>
    <row r="150" spans="2:65" s="1" customFormat="1" ht="16.5" customHeight="1">
      <c r="B150" s="32"/>
      <c r="C150" s="129" t="s">
        <v>203</v>
      </c>
      <c r="D150" s="129" t="s">
        <v>145</v>
      </c>
      <c r="E150" s="130" t="s">
        <v>204</v>
      </c>
      <c r="F150" s="131" t="s">
        <v>205</v>
      </c>
      <c r="G150" s="132" t="s">
        <v>177</v>
      </c>
      <c r="H150" s="133">
        <v>3001.24</v>
      </c>
      <c r="I150" s="134"/>
      <c r="J150" s="135">
        <f>ROUND(I150*H150,2)</f>
        <v>0</v>
      </c>
      <c r="K150" s="136"/>
      <c r="L150" s="32"/>
      <c r="M150" s="137" t="s">
        <v>19</v>
      </c>
      <c r="N150" s="138" t="s">
        <v>47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149</v>
      </c>
      <c r="AT150" s="141" t="s">
        <v>145</v>
      </c>
      <c r="AU150" s="141" t="s">
        <v>86</v>
      </c>
      <c r="AY150" s="17" t="s">
        <v>143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7" t="s">
        <v>84</v>
      </c>
      <c r="BK150" s="142">
        <f>ROUND(I150*H150,2)</f>
        <v>0</v>
      </c>
      <c r="BL150" s="17" t="s">
        <v>149</v>
      </c>
      <c r="BM150" s="141" t="s">
        <v>260</v>
      </c>
    </row>
    <row r="151" spans="2:65" s="1" customFormat="1">
      <c r="B151" s="32"/>
      <c r="D151" s="143" t="s">
        <v>151</v>
      </c>
      <c r="F151" s="144" t="s">
        <v>205</v>
      </c>
      <c r="I151" s="145"/>
      <c r="L151" s="32"/>
      <c r="M151" s="146"/>
      <c r="T151" s="53"/>
      <c r="AT151" s="17" t="s">
        <v>151</v>
      </c>
      <c r="AU151" s="17" t="s">
        <v>86</v>
      </c>
    </row>
    <row r="152" spans="2:65" s="1" customFormat="1" ht="78">
      <c r="B152" s="32"/>
      <c r="D152" s="143" t="s">
        <v>152</v>
      </c>
      <c r="F152" s="147" t="s">
        <v>200</v>
      </c>
      <c r="I152" s="145"/>
      <c r="L152" s="32"/>
      <c r="M152" s="146"/>
      <c r="T152" s="53"/>
      <c r="AT152" s="17" t="s">
        <v>152</v>
      </c>
      <c r="AU152" s="17" t="s">
        <v>86</v>
      </c>
    </row>
    <row r="153" spans="2:65" s="1" customFormat="1" ht="19.5">
      <c r="B153" s="32"/>
      <c r="D153" s="143" t="s">
        <v>179</v>
      </c>
      <c r="F153" s="147" t="s">
        <v>206</v>
      </c>
      <c r="I153" s="145"/>
      <c r="L153" s="32"/>
      <c r="M153" s="146"/>
      <c r="T153" s="53"/>
      <c r="AT153" s="17" t="s">
        <v>179</v>
      </c>
      <c r="AU153" s="17" t="s">
        <v>86</v>
      </c>
    </row>
    <row r="154" spans="2:65" s="12" customFormat="1">
      <c r="B154" s="148"/>
      <c r="D154" s="143" t="s">
        <v>154</v>
      </c>
      <c r="E154" s="149" t="s">
        <v>19</v>
      </c>
      <c r="F154" s="150" t="s">
        <v>202</v>
      </c>
      <c r="H154" s="151">
        <v>3001.24</v>
      </c>
      <c r="I154" s="152"/>
      <c r="L154" s="148"/>
      <c r="M154" s="153"/>
      <c r="T154" s="154"/>
      <c r="AT154" s="149" t="s">
        <v>154</v>
      </c>
      <c r="AU154" s="149" t="s">
        <v>86</v>
      </c>
      <c r="AV154" s="12" t="s">
        <v>86</v>
      </c>
      <c r="AW154" s="12" t="s">
        <v>37</v>
      </c>
      <c r="AX154" s="12" t="s">
        <v>76</v>
      </c>
      <c r="AY154" s="149" t="s">
        <v>143</v>
      </c>
    </row>
    <row r="155" spans="2:65" s="13" customFormat="1">
      <c r="B155" s="155"/>
      <c r="D155" s="143" t="s">
        <v>154</v>
      </c>
      <c r="E155" s="156" t="s">
        <v>19</v>
      </c>
      <c r="F155" s="157" t="s">
        <v>156</v>
      </c>
      <c r="H155" s="158">
        <v>3001.24</v>
      </c>
      <c r="I155" s="159"/>
      <c r="L155" s="155"/>
      <c r="M155" s="160"/>
      <c r="T155" s="161"/>
      <c r="AT155" s="156" t="s">
        <v>154</v>
      </c>
      <c r="AU155" s="156" t="s">
        <v>86</v>
      </c>
      <c r="AV155" s="13" t="s">
        <v>149</v>
      </c>
      <c r="AW155" s="13" t="s">
        <v>37</v>
      </c>
      <c r="AX155" s="13" t="s">
        <v>84</v>
      </c>
      <c r="AY155" s="156" t="s">
        <v>143</v>
      </c>
    </row>
    <row r="156" spans="2:65" s="1" customFormat="1" ht="16.5" customHeight="1">
      <c r="B156" s="32"/>
      <c r="C156" s="129" t="s">
        <v>207</v>
      </c>
      <c r="D156" s="129" t="s">
        <v>145</v>
      </c>
      <c r="E156" s="130" t="s">
        <v>261</v>
      </c>
      <c r="F156" s="131" t="s">
        <v>262</v>
      </c>
      <c r="G156" s="132" t="s">
        <v>177</v>
      </c>
      <c r="H156" s="133">
        <v>3001.24</v>
      </c>
      <c r="I156" s="134"/>
      <c r="J156" s="135">
        <f>ROUND(I156*H156,2)</f>
        <v>0</v>
      </c>
      <c r="K156" s="136"/>
      <c r="L156" s="32"/>
      <c r="M156" s="137" t="s">
        <v>19</v>
      </c>
      <c r="N156" s="138" t="s">
        <v>47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149</v>
      </c>
      <c r="AT156" s="141" t="s">
        <v>145</v>
      </c>
      <c r="AU156" s="141" t="s">
        <v>86</v>
      </c>
      <c r="AY156" s="17" t="s">
        <v>143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7" t="s">
        <v>84</v>
      </c>
      <c r="BK156" s="142">
        <f>ROUND(I156*H156,2)</f>
        <v>0</v>
      </c>
      <c r="BL156" s="17" t="s">
        <v>149</v>
      </c>
      <c r="BM156" s="141" t="s">
        <v>263</v>
      </c>
    </row>
    <row r="157" spans="2:65" s="1" customFormat="1">
      <c r="B157" s="32"/>
      <c r="D157" s="143" t="s">
        <v>151</v>
      </c>
      <c r="F157" s="144" t="s">
        <v>262</v>
      </c>
      <c r="I157" s="145"/>
      <c r="L157" s="32"/>
      <c r="M157" s="146"/>
      <c r="T157" s="53"/>
      <c r="AT157" s="17" t="s">
        <v>151</v>
      </c>
      <c r="AU157" s="17" t="s">
        <v>86</v>
      </c>
    </row>
    <row r="158" spans="2:65" s="1" customFormat="1" ht="78">
      <c r="B158" s="32"/>
      <c r="D158" s="143" t="s">
        <v>152</v>
      </c>
      <c r="F158" s="147" t="s">
        <v>200</v>
      </c>
      <c r="I158" s="145"/>
      <c r="L158" s="32"/>
      <c r="M158" s="146"/>
      <c r="T158" s="53"/>
      <c r="AT158" s="17" t="s">
        <v>152</v>
      </c>
      <c r="AU158" s="17" t="s">
        <v>86</v>
      </c>
    </row>
    <row r="159" spans="2:65" s="1" customFormat="1" ht="19.5">
      <c r="B159" s="32"/>
      <c r="D159" s="143" t="s">
        <v>179</v>
      </c>
      <c r="F159" s="147" t="s">
        <v>264</v>
      </c>
      <c r="I159" s="145"/>
      <c r="L159" s="32"/>
      <c r="M159" s="146"/>
      <c r="T159" s="53"/>
      <c r="AT159" s="17" t="s">
        <v>179</v>
      </c>
      <c r="AU159" s="17" t="s">
        <v>86</v>
      </c>
    </row>
    <row r="160" spans="2:65" s="12" customFormat="1">
      <c r="B160" s="148"/>
      <c r="D160" s="143" t="s">
        <v>154</v>
      </c>
      <c r="E160" s="149" t="s">
        <v>19</v>
      </c>
      <c r="F160" s="150" t="s">
        <v>202</v>
      </c>
      <c r="H160" s="151">
        <v>3001.24</v>
      </c>
      <c r="I160" s="152"/>
      <c r="L160" s="148"/>
      <c r="M160" s="153"/>
      <c r="T160" s="154"/>
      <c r="AT160" s="149" t="s">
        <v>154</v>
      </c>
      <c r="AU160" s="149" t="s">
        <v>86</v>
      </c>
      <c r="AV160" s="12" t="s">
        <v>86</v>
      </c>
      <c r="AW160" s="12" t="s">
        <v>37</v>
      </c>
      <c r="AX160" s="12" t="s">
        <v>76</v>
      </c>
      <c r="AY160" s="149" t="s">
        <v>143</v>
      </c>
    </row>
    <row r="161" spans="2:65" s="13" customFormat="1">
      <c r="B161" s="155"/>
      <c r="D161" s="143" t="s">
        <v>154</v>
      </c>
      <c r="E161" s="156" t="s">
        <v>19</v>
      </c>
      <c r="F161" s="157" t="s">
        <v>156</v>
      </c>
      <c r="H161" s="158">
        <v>3001.24</v>
      </c>
      <c r="I161" s="159"/>
      <c r="L161" s="155"/>
      <c r="M161" s="160"/>
      <c r="T161" s="161"/>
      <c r="AT161" s="156" t="s">
        <v>154</v>
      </c>
      <c r="AU161" s="156" t="s">
        <v>86</v>
      </c>
      <c r="AV161" s="13" t="s">
        <v>149</v>
      </c>
      <c r="AW161" s="13" t="s">
        <v>37</v>
      </c>
      <c r="AX161" s="13" t="s">
        <v>84</v>
      </c>
      <c r="AY161" s="156" t="s">
        <v>143</v>
      </c>
    </row>
    <row r="162" spans="2:65" s="1" customFormat="1" ht="16.5" customHeight="1">
      <c r="B162" s="32"/>
      <c r="C162" s="129" t="s">
        <v>214</v>
      </c>
      <c r="D162" s="129" t="s">
        <v>145</v>
      </c>
      <c r="E162" s="130" t="s">
        <v>208</v>
      </c>
      <c r="F162" s="131" t="s">
        <v>209</v>
      </c>
      <c r="G162" s="132" t="s">
        <v>177</v>
      </c>
      <c r="H162" s="133">
        <v>1200.4960000000001</v>
      </c>
      <c r="I162" s="134"/>
      <c r="J162" s="135">
        <f>ROUND(I162*H162,2)</f>
        <v>0</v>
      </c>
      <c r="K162" s="136"/>
      <c r="L162" s="32"/>
      <c r="M162" s="137" t="s">
        <v>19</v>
      </c>
      <c r="N162" s="138" t="s">
        <v>47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149</v>
      </c>
      <c r="AT162" s="141" t="s">
        <v>145</v>
      </c>
      <c r="AU162" s="141" t="s">
        <v>86</v>
      </c>
      <c r="AY162" s="17" t="s">
        <v>143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7" t="s">
        <v>84</v>
      </c>
      <c r="BK162" s="142">
        <f>ROUND(I162*H162,2)</f>
        <v>0</v>
      </c>
      <c r="BL162" s="17" t="s">
        <v>149</v>
      </c>
      <c r="BM162" s="141" t="s">
        <v>210</v>
      </c>
    </row>
    <row r="163" spans="2:65" s="1" customFormat="1">
      <c r="B163" s="32"/>
      <c r="D163" s="143" t="s">
        <v>151</v>
      </c>
      <c r="F163" s="144" t="s">
        <v>209</v>
      </c>
      <c r="I163" s="145"/>
      <c r="L163" s="32"/>
      <c r="M163" s="146"/>
      <c r="T163" s="53"/>
      <c r="AT163" s="17" t="s">
        <v>151</v>
      </c>
      <c r="AU163" s="17" t="s">
        <v>86</v>
      </c>
    </row>
    <row r="164" spans="2:65" s="1" customFormat="1" ht="78">
      <c r="B164" s="32"/>
      <c r="D164" s="143" t="s">
        <v>152</v>
      </c>
      <c r="F164" s="147" t="s">
        <v>200</v>
      </c>
      <c r="I164" s="145"/>
      <c r="L164" s="32"/>
      <c r="M164" s="146"/>
      <c r="T164" s="53"/>
      <c r="AT164" s="17" t="s">
        <v>152</v>
      </c>
      <c r="AU164" s="17" t="s">
        <v>86</v>
      </c>
    </row>
    <row r="165" spans="2:65" s="1" customFormat="1" ht="19.5">
      <c r="B165" s="32"/>
      <c r="D165" s="143" t="s">
        <v>179</v>
      </c>
      <c r="F165" s="147" t="s">
        <v>211</v>
      </c>
      <c r="I165" s="145"/>
      <c r="L165" s="32"/>
      <c r="M165" s="146"/>
      <c r="T165" s="53"/>
      <c r="AT165" s="17" t="s">
        <v>179</v>
      </c>
      <c r="AU165" s="17" t="s">
        <v>86</v>
      </c>
    </row>
    <row r="166" spans="2:65" s="12" customFormat="1">
      <c r="B166" s="148"/>
      <c r="D166" s="143" t="s">
        <v>154</v>
      </c>
      <c r="E166" s="149" t="s">
        <v>19</v>
      </c>
      <c r="F166" s="150" t="s">
        <v>212</v>
      </c>
      <c r="H166" s="151">
        <v>1200.4960000000001</v>
      </c>
      <c r="I166" s="152"/>
      <c r="L166" s="148"/>
      <c r="M166" s="153"/>
      <c r="T166" s="154"/>
      <c r="AT166" s="149" t="s">
        <v>154</v>
      </c>
      <c r="AU166" s="149" t="s">
        <v>86</v>
      </c>
      <c r="AV166" s="12" t="s">
        <v>86</v>
      </c>
      <c r="AW166" s="12" t="s">
        <v>37</v>
      </c>
      <c r="AX166" s="12" t="s">
        <v>76</v>
      </c>
      <c r="AY166" s="149" t="s">
        <v>143</v>
      </c>
    </row>
    <row r="167" spans="2:65" s="13" customFormat="1">
      <c r="B167" s="155"/>
      <c r="D167" s="143" t="s">
        <v>154</v>
      </c>
      <c r="E167" s="156" t="s">
        <v>19</v>
      </c>
      <c r="F167" s="157" t="s">
        <v>156</v>
      </c>
      <c r="H167" s="158">
        <v>1200.4960000000001</v>
      </c>
      <c r="I167" s="159"/>
      <c r="L167" s="155"/>
      <c r="M167" s="160"/>
      <c r="T167" s="161"/>
      <c r="AT167" s="156" t="s">
        <v>154</v>
      </c>
      <c r="AU167" s="156" t="s">
        <v>86</v>
      </c>
      <c r="AV167" s="13" t="s">
        <v>149</v>
      </c>
      <c r="AW167" s="13" t="s">
        <v>37</v>
      </c>
      <c r="AX167" s="13" t="s">
        <v>84</v>
      </c>
      <c r="AY167" s="156" t="s">
        <v>143</v>
      </c>
    </row>
    <row r="168" spans="2:65" s="11" customFormat="1" ht="22.9" customHeight="1">
      <c r="B168" s="117"/>
      <c r="D168" s="118" t="s">
        <v>75</v>
      </c>
      <c r="E168" s="127" t="s">
        <v>188</v>
      </c>
      <c r="F168" s="127" t="s">
        <v>213</v>
      </c>
      <c r="I168" s="120"/>
      <c r="J168" s="128">
        <f>BK168</f>
        <v>0</v>
      </c>
      <c r="L168" s="117"/>
      <c r="M168" s="122"/>
      <c r="P168" s="123">
        <f>SUM(P169:P175)</f>
        <v>0</v>
      </c>
      <c r="R168" s="123">
        <f>SUM(R169:R175)</f>
        <v>0</v>
      </c>
      <c r="T168" s="124">
        <f>SUM(T169:T175)</f>
        <v>0</v>
      </c>
      <c r="AR168" s="118" t="s">
        <v>84</v>
      </c>
      <c r="AT168" s="125" t="s">
        <v>75</v>
      </c>
      <c r="AU168" s="125" t="s">
        <v>84</v>
      </c>
      <c r="AY168" s="118" t="s">
        <v>143</v>
      </c>
      <c r="BK168" s="126">
        <f>SUM(BK169:BK175)</f>
        <v>0</v>
      </c>
    </row>
    <row r="169" spans="2:65" s="1" customFormat="1" ht="16.5" customHeight="1">
      <c r="B169" s="32"/>
      <c r="C169" s="129" t="s">
        <v>218</v>
      </c>
      <c r="D169" s="129" t="s">
        <v>145</v>
      </c>
      <c r="E169" s="130" t="s">
        <v>482</v>
      </c>
      <c r="F169" s="131" t="s">
        <v>483</v>
      </c>
      <c r="G169" s="132" t="s">
        <v>177</v>
      </c>
      <c r="H169" s="133">
        <v>206.75</v>
      </c>
      <c r="I169" s="134"/>
      <c r="J169" s="135">
        <f>ROUND(I169*H169,2)</f>
        <v>0</v>
      </c>
      <c r="K169" s="136"/>
      <c r="L169" s="32"/>
      <c r="M169" s="137" t="s">
        <v>19</v>
      </c>
      <c r="N169" s="138" t="s">
        <v>47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149</v>
      </c>
      <c r="AT169" s="141" t="s">
        <v>145</v>
      </c>
      <c r="AU169" s="141" t="s">
        <v>86</v>
      </c>
      <c r="AY169" s="17" t="s">
        <v>143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7" t="s">
        <v>84</v>
      </c>
      <c r="BK169" s="142">
        <f>ROUND(I169*H169,2)</f>
        <v>0</v>
      </c>
      <c r="BL169" s="17" t="s">
        <v>149</v>
      </c>
      <c r="BM169" s="141" t="s">
        <v>265</v>
      </c>
    </row>
    <row r="170" spans="2:65" s="1" customFormat="1">
      <c r="B170" s="32"/>
      <c r="D170" s="143" t="s">
        <v>151</v>
      </c>
      <c r="F170" s="144" t="s">
        <v>483</v>
      </c>
      <c r="I170" s="145"/>
      <c r="L170" s="32"/>
      <c r="M170" s="146"/>
      <c r="T170" s="53"/>
      <c r="AT170" s="17" t="s">
        <v>151</v>
      </c>
      <c r="AU170" s="17" t="s">
        <v>86</v>
      </c>
    </row>
    <row r="171" spans="2:65" s="1" customFormat="1" ht="39">
      <c r="B171" s="32"/>
      <c r="D171" s="143" t="s">
        <v>152</v>
      </c>
      <c r="F171" s="147" t="s">
        <v>217</v>
      </c>
      <c r="I171" s="145"/>
      <c r="L171" s="32"/>
      <c r="M171" s="146"/>
      <c r="T171" s="53"/>
      <c r="AT171" s="17" t="s">
        <v>152</v>
      </c>
      <c r="AU171" s="17" t="s">
        <v>86</v>
      </c>
    </row>
    <row r="172" spans="2:65" s="12" customFormat="1">
      <c r="B172" s="148"/>
      <c r="D172" s="143" t="s">
        <v>154</v>
      </c>
      <c r="E172" s="149" t="s">
        <v>19</v>
      </c>
      <c r="F172" s="150" t="s">
        <v>266</v>
      </c>
      <c r="H172" s="151">
        <v>104.5</v>
      </c>
      <c r="I172" s="152"/>
      <c r="L172" s="148"/>
      <c r="M172" s="153"/>
      <c r="T172" s="154"/>
      <c r="AT172" s="149" t="s">
        <v>154</v>
      </c>
      <c r="AU172" s="149" t="s">
        <v>86</v>
      </c>
      <c r="AV172" s="12" t="s">
        <v>86</v>
      </c>
      <c r="AW172" s="12" t="s">
        <v>37</v>
      </c>
      <c r="AX172" s="12" t="s">
        <v>76</v>
      </c>
      <c r="AY172" s="149" t="s">
        <v>143</v>
      </c>
    </row>
    <row r="173" spans="2:65" s="12" customFormat="1">
      <c r="B173" s="148"/>
      <c r="D173" s="143" t="s">
        <v>154</v>
      </c>
      <c r="E173" s="149" t="s">
        <v>19</v>
      </c>
      <c r="F173" s="150" t="s">
        <v>267</v>
      </c>
      <c r="H173" s="151">
        <v>52.25</v>
      </c>
      <c r="I173" s="152"/>
      <c r="L173" s="148"/>
      <c r="M173" s="153"/>
      <c r="T173" s="154"/>
      <c r="AT173" s="149" t="s">
        <v>154</v>
      </c>
      <c r="AU173" s="149" t="s">
        <v>86</v>
      </c>
      <c r="AV173" s="12" t="s">
        <v>86</v>
      </c>
      <c r="AW173" s="12" t="s">
        <v>37</v>
      </c>
      <c r="AX173" s="12" t="s">
        <v>76</v>
      </c>
      <c r="AY173" s="149" t="s">
        <v>143</v>
      </c>
    </row>
    <row r="174" spans="2:65" s="12" customFormat="1">
      <c r="B174" s="148"/>
      <c r="D174" s="143" t="s">
        <v>154</v>
      </c>
      <c r="E174" s="149" t="s">
        <v>19</v>
      </c>
      <c r="F174" s="150" t="s">
        <v>268</v>
      </c>
      <c r="H174" s="151">
        <v>50</v>
      </c>
      <c r="I174" s="152"/>
      <c r="L174" s="148"/>
      <c r="M174" s="153"/>
      <c r="T174" s="154"/>
      <c r="AT174" s="149" t="s">
        <v>154</v>
      </c>
      <c r="AU174" s="149" t="s">
        <v>86</v>
      </c>
      <c r="AV174" s="12" t="s">
        <v>86</v>
      </c>
      <c r="AW174" s="12" t="s">
        <v>37</v>
      </c>
      <c r="AX174" s="12" t="s">
        <v>76</v>
      </c>
      <c r="AY174" s="149" t="s">
        <v>143</v>
      </c>
    </row>
    <row r="175" spans="2:65" s="13" customFormat="1">
      <c r="B175" s="155"/>
      <c r="D175" s="143" t="s">
        <v>154</v>
      </c>
      <c r="E175" s="156" t="s">
        <v>19</v>
      </c>
      <c r="F175" s="157" t="s">
        <v>156</v>
      </c>
      <c r="H175" s="158">
        <v>206.75</v>
      </c>
      <c r="I175" s="159"/>
      <c r="L175" s="155"/>
      <c r="M175" s="160"/>
      <c r="T175" s="161"/>
      <c r="AT175" s="156" t="s">
        <v>154</v>
      </c>
      <c r="AU175" s="156" t="s">
        <v>86</v>
      </c>
      <c r="AV175" s="13" t="s">
        <v>149</v>
      </c>
      <c r="AW175" s="13" t="s">
        <v>37</v>
      </c>
      <c r="AX175" s="13" t="s">
        <v>84</v>
      </c>
      <c r="AY175" s="156" t="s">
        <v>143</v>
      </c>
    </row>
    <row r="176" spans="2:65" s="11" customFormat="1" ht="25.9" customHeight="1">
      <c r="B176" s="117"/>
      <c r="D176" s="118" t="s">
        <v>75</v>
      </c>
      <c r="E176" s="119" t="s">
        <v>219</v>
      </c>
      <c r="F176" s="119" t="s">
        <v>220</v>
      </c>
      <c r="I176" s="120"/>
      <c r="J176" s="121">
        <f>BK176</f>
        <v>0</v>
      </c>
      <c r="L176" s="117"/>
      <c r="M176" s="122"/>
      <c r="P176" s="123">
        <f>SUM(P177:P188)</f>
        <v>0</v>
      </c>
      <c r="R176" s="123">
        <f>SUM(R177:R188)</f>
        <v>0</v>
      </c>
      <c r="T176" s="124">
        <f>SUM(T177:T188)</f>
        <v>0</v>
      </c>
      <c r="AR176" s="118" t="s">
        <v>149</v>
      </c>
      <c r="AT176" s="125" t="s">
        <v>75</v>
      </c>
      <c r="AU176" s="125" t="s">
        <v>76</v>
      </c>
      <c r="AY176" s="118" t="s">
        <v>143</v>
      </c>
      <c r="BK176" s="126">
        <f>SUM(BK177:BK188)</f>
        <v>0</v>
      </c>
    </row>
    <row r="177" spans="2:65" s="1" customFormat="1" ht="24.2" customHeight="1">
      <c r="B177" s="32"/>
      <c r="C177" s="129" t="s">
        <v>8</v>
      </c>
      <c r="D177" s="129" t="s">
        <v>145</v>
      </c>
      <c r="E177" s="130" t="s">
        <v>221</v>
      </c>
      <c r="F177" s="131" t="s">
        <v>222</v>
      </c>
      <c r="G177" s="132" t="s">
        <v>223</v>
      </c>
      <c r="H177" s="133">
        <v>1656.4949999999999</v>
      </c>
      <c r="I177" s="134"/>
      <c r="J177" s="135">
        <f>ROUND(I177*H177,2)</f>
        <v>0</v>
      </c>
      <c r="K177" s="136"/>
      <c r="L177" s="32"/>
      <c r="M177" s="137" t="s">
        <v>19</v>
      </c>
      <c r="N177" s="138" t="s">
        <v>47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224</v>
      </c>
      <c r="AT177" s="141" t="s">
        <v>145</v>
      </c>
      <c r="AU177" s="141" t="s">
        <v>84</v>
      </c>
      <c r="AY177" s="17" t="s">
        <v>143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7" t="s">
        <v>84</v>
      </c>
      <c r="BK177" s="142">
        <f>ROUND(I177*H177,2)</f>
        <v>0</v>
      </c>
      <c r="BL177" s="17" t="s">
        <v>224</v>
      </c>
      <c r="BM177" s="141" t="s">
        <v>225</v>
      </c>
    </row>
    <row r="178" spans="2:65" s="1" customFormat="1">
      <c r="B178" s="32"/>
      <c r="D178" s="143" t="s">
        <v>151</v>
      </c>
      <c r="F178" s="144" t="s">
        <v>226</v>
      </c>
      <c r="I178" s="145"/>
      <c r="L178" s="32"/>
      <c r="M178" s="146"/>
      <c r="T178" s="53"/>
      <c r="AT178" s="17" t="s">
        <v>151</v>
      </c>
      <c r="AU178" s="17" t="s">
        <v>84</v>
      </c>
    </row>
    <row r="179" spans="2:65" s="1" customFormat="1" ht="78">
      <c r="B179" s="32"/>
      <c r="D179" s="143" t="s">
        <v>152</v>
      </c>
      <c r="F179" s="147" t="s">
        <v>227</v>
      </c>
      <c r="I179" s="145"/>
      <c r="L179" s="32"/>
      <c r="M179" s="146"/>
      <c r="T179" s="53"/>
      <c r="AT179" s="17" t="s">
        <v>152</v>
      </c>
      <c r="AU179" s="17" t="s">
        <v>84</v>
      </c>
    </row>
    <row r="180" spans="2:65" s="12" customFormat="1">
      <c r="B180" s="148"/>
      <c r="D180" s="143" t="s">
        <v>154</v>
      </c>
      <c r="E180" s="149" t="s">
        <v>19</v>
      </c>
      <c r="F180" s="150" t="s">
        <v>228</v>
      </c>
      <c r="H180" s="151">
        <v>35.825000000000003</v>
      </c>
      <c r="I180" s="152"/>
      <c r="L180" s="148"/>
      <c r="M180" s="153"/>
      <c r="T180" s="154"/>
      <c r="AT180" s="149" t="s">
        <v>154</v>
      </c>
      <c r="AU180" s="149" t="s">
        <v>84</v>
      </c>
      <c r="AV180" s="12" t="s">
        <v>86</v>
      </c>
      <c r="AW180" s="12" t="s">
        <v>37</v>
      </c>
      <c r="AX180" s="12" t="s">
        <v>76</v>
      </c>
      <c r="AY180" s="149" t="s">
        <v>143</v>
      </c>
    </row>
    <row r="181" spans="2:65" s="12" customFormat="1">
      <c r="B181" s="148"/>
      <c r="D181" s="143" t="s">
        <v>154</v>
      </c>
      <c r="E181" s="149" t="s">
        <v>19</v>
      </c>
      <c r="F181" s="150" t="s">
        <v>269</v>
      </c>
      <c r="H181" s="151">
        <v>1620.67</v>
      </c>
      <c r="I181" s="152"/>
      <c r="L181" s="148"/>
      <c r="M181" s="153"/>
      <c r="T181" s="154"/>
      <c r="AT181" s="149" t="s">
        <v>154</v>
      </c>
      <c r="AU181" s="149" t="s">
        <v>84</v>
      </c>
      <c r="AV181" s="12" t="s">
        <v>86</v>
      </c>
      <c r="AW181" s="12" t="s">
        <v>37</v>
      </c>
      <c r="AX181" s="12" t="s">
        <v>76</v>
      </c>
      <c r="AY181" s="149" t="s">
        <v>143</v>
      </c>
    </row>
    <row r="182" spans="2:65" s="13" customFormat="1">
      <c r="B182" s="155"/>
      <c r="D182" s="143" t="s">
        <v>154</v>
      </c>
      <c r="E182" s="156" t="s">
        <v>19</v>
      </c>
      <c r="F182" s="157" t="s">
        <v>156</v>
      </c>
      <c r="H182" s="158">
        <v>1656.4949999999999</v>
      </c>
      <c r="I182" s="159"/>
      <c r="L182" s="155"/>
      <c r="M182" s="160"/>
      <c r="T182" s="161"/>
      <c r="AT182" s="156" t="s">
        <v>154</v>
      </c>
      <c r="AU182" s="156" t="s">
        <v>84</v>
      </c>
      <c r="AV182" s="13" t="s">
        <v>149</v>
      </c>
      <c r="AW182" s="13" t="s">
        <v>37</v>
      </c>
      <c r="AX182" s="13" t="s">
        <v>84</v>
      </c>
      <c r="AY182" s="156" t="s">
        <v>143</v>
      </c>
    </row>
    <row r="183" spans="2:65" s="1" customFormat="1" ht="24.2" customHeight="1">
      <c r="B183" s="32"/>
      <c r="C183" s="129" t="s">
        <v>229</v>
      </c>
      <c r="D183" s="129" t="s">
        <v>145</v>
      </c>
      <c r="E183" s="130" t="s">
        <v>230</v>
      </c>
      <c r="F183" s="131" t="s">
        <v>231</v>
      </c>
      <c r="G183" s="132" t="s">
        <v>223</v>
      </c>
      <c r="H183" s="133">
        <v>1365.5650000000001</v>
      </c>
      <c r="I183" s="134"/>
      <c r="J183" s="135">
        <f>ROUND(I183*H183,2)</f>
        <v>0</v>
      </c>
      <c r="K183" s="136"/>
      <c r="L183" s="32"/>
      <c r="M183" s="137" t="s">
        <v>19</v>
      </c>
      <c r="N183" s="138" t="s">
        <v>47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224</v>
      </c>
      <c r="AT183" s="141" t="s">
        <v>145</v>
      </c>
      <c r="AU183" s="141" t="s">
        <v>84</v>
      </c>
      <c r="AY183" s="17" t="s">
        <v>143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7" t="s">
        <v>84</v>
      </c>
      <c r="BK183" s="142">
        <f>ROUND(I183*H183,2)</f>
        <v>0</v>
      </c>
      <c r="BL183" s="17" t="s">
        <v>224</v>
      </c>
      <c r="BM183" s="141" t="s">
        <v>232</v>
      </c>
    </row>
    <row r="184" spans="2:65" s="1" customFormat="1">
      <c r="B184" s="32"/>
      <c r="D184" s="143" t="s">
        <v>151</v>
      </c>
      <c r="F184" s="144" t="s">
        <v>233</v>
      </c>
      <c r="I184" s="145"/>
      <c r="L184" s="32"/>
      <c r="M184" s="146"/>
      <c r="T184" s="53"/>
      <c r="AT184" s="17" t="s">
        <v>151</v>
      </c>
      <c r="AU184" s="17" t="s">
        <v>84</v>
      </c>
    </row>
    <row r="185" spans="2:65" s="1" customFormat="1" ht="78">
      <c r="B185" s="32"/>
      <c r="D185" s="143" t="s">
        <v>152</v>
      </c>
      <c r="F185" s="147" t="s">
        <v>227</v>
      </c>
      <c r="I185" s="145"/>
      <c r="L185" s="32"/>
      <c r="M185" s="146"/>
      <c r="T185" s="53"/>
      <c r="AT185" s="17" t="s">
        <v>152</v>
      </c>
      <c r="AU185" s="17" t="s">
        <v>84</v>
      </c>
    </row>
    <row r="186" spans="2:65" s="12" customFormat="1">
      <c r="B186" s="148"/>
      <c r="D186" s="143" t="s">
        <v>154</v>
      </c>
      <c r="E186" s="149" t="s">
        <v>19</v>
      </c>
      <c r="F186" s="150" t="s">
        <v>234</v>
      </c>
      <c r="H186" s="151">
        <v>1125.4649999999999</v>
      </c>
      <c r="I186" s="152"/>
      <c r="L186" s="148"/>
      <c r="M186" s="153"/>
      <c r="T186" s="154"/>
      <c r="AT186" s="149" t="s">
        <v>154</v>
      </c>
      <c r="AU186" s="149" t="s">
        <v>84</v>
      </c>
      <c r="AV186" s="12" t="s">
        <v>86</v>
      </c>
      <c r="AW186" s="12" t="s">
        <v>37</v>
      </c>
      <c r="AX186" s="12" t="s">
        <v>76</v>
      </c>
      <c r="AY186" s="149" t="s">
        <v>143</v>
      </c>
    </row>
    <row r="187" spans="2:65" s="12" customFormat="1">
      <c r="B187" s="148"/>
      <c r="D187" s="143" t="s">
        <v>154</v>
      </c>
      <c r="E187" s="149" t="s">
        <v>19</v>
      </c>
      <c r="F187" s="150" t="s">
        <v>235</v>
      </c>
      <c r="H187" s="151">
        <v>240.1</v>
      </c>
      <c r="I187" s="152"/>
      <c r="L187" s="148"/>
      <c r="M187" s="153"/>
      <c r="T187" s="154"/>
      <c r="AT187" s="149" t="s">
        <v>154</v>
      </c>
      <c r="AU187" s="149" t="s">
        <v>84</v>
      </c>
      <c r="AV187" s="12" t="s">
        <v>86</v>
      </c>
      <c r="AW187" s="12" t="s">
        <v>37</v>
      </c>
      <c r="AX187" s="12" t="s">
        <v>76</v>
      </c>
      <c r="AY187" s="149" t="s">
        <v>143</v>
      </c>
    </row>
    <row r="188" spans="2:65" s="13" customFormat="1">
      <c r="B188" s="155"/>
      <c r="D188" s="143" t="s">
        <v>154</v>
      </c>
      <c r="E188" s="156" t="s">
        <v>19</v>
      </c>
      <c r="F188" s="157" t="s">
        <v>156</v>
      </c>
      <c r="H188" s="158">
        <v>1365.5650000000001</v>
      </c>
      <c r="I188" s="159"/>
      <c r="L188" s="155"/>
      <c r="M188" s="169"/>
      <c r="N188" s="170"/>
      <c r="O188" s="170"/>
      <c r="P188" s="170"/>
      <c r="Q188" s="170"/>
      <c r="R188" s="170"/>
      <c r="S188" s="170"/>
      <c r="T188" s="171"/>
      <c r="AT188" s="156" t="s">
        <v>154</v>
      </c>
      <c r="AU188" s="156" t="s">
        <v>84</v>
      </c>
      <c r="AV188" s="13" t="s">
        <v>149</v>
      </c>
      <c r="AW188" s="13" t="s">
        <v>37</v>
      </c>
      <c r="AX188" s="13" t="s">
        <v>84</v>
      </c>
      <c r="AY188" s="156" t="s">
        <v>143</v>
      </c>
    </row>
    <row r="189" spans="2:65" s="1" customFormat="1" ht="6.95" customHeight="1">
      <c r="B189" s="41"/>
      <c r="C189" s="42"/>
      <c r="D189" s="42"/>
      <c r="E189" s="42"/>
      <c r="F189" s="42"/>
      <c r="G189" s="42"/>
      <c r="H189" s="42"/>
      <c r="I189" s="42"/>
      <c r="J189" s="42"/>
      <c r="K189" s="42"/>
      <c r="L189" s="32"/>
    </row>
  </sheetData>
  <sheetProtection algorithmName="SHA-512" hashValue="eVXCv2llwYIuVDeevkhzVqf9QNFX7VriBiDMQ+mFmRVSg0xPcGhHdhbzpykyztOvlKi2b2RWmo2lEaxo+vUUiw==" saltValue="5b26q1KSTHN7+6YE0ztR5w==" spinCount="100000" sheet="1" objects="1" scenarios="1"/>
  <autoFilter ref="C83:K188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>
    <pageSetUpPr fitToPage="1"/>
  </sheetPr>
  <dimension ref="B2:BM9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99</v>
      </c>
      <c r="L4" s="20"/>
      <c r="M4" s="86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0" t="str">
        <f>'Rekapitulace stavby'!K6</f>
        <v>III/22134 Otovice, ul. K Panelárně, km 3,518 - 4,498</v>
      </c>
      <c r="F7" s="301"/>
      <c r="G7" s="301"/>
      <c r="H7" s="301"/>
      <c r="L7" s="20"/>
    </row>
    <row r="8" spans="2:46" s="1" customFormat="1" ht="12" customHeight="1">
      <c r="B8" s="32"/>
      <c r="D8" s="27" t="s">
        <v>109</v>
      </c>
      <c r="L8" s="32"/>
    </row>
    <row r="9" spans="2:46" s="1" customFormat="1" ht="16.5" customHeight="1">
      <c r="B9" s="32"/>
      <c r="E9" s="286" t="s">
        <v>270</v>
      </c>
      <c r="F9" s="299"/>
      <c r="G9" s="299"/>
      <c r="H9" s="29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30. 9. 2022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30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2" t="str">
        <f>'Rekapitulace stavby'!E14</f>
        <v>Vyplň údaj</v>
      </c>
      <c r="F18" s="268"/>
      <c r="G18" s="268"/>
      <c r="H18" s="268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26</v>
      </c>
      <c r="J20" s="25" t="s">
        <v>34</v>
      </c>
      <c r="L20" s="32"/>
    </row>
    <row r="21" spans="2:12" s="1" customFormat="1" ht="18" customHeight="1">
      <c r="B21" s="32"/>
      <c r="E21" s="25" t="s">
        <v>35</v>
      </c>
      <c r="I21" s="27" t="s">
        <v>29</v>
      </c>
      <c r="J21" s="25" t="s">
        <v>36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38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39</v>
      </c>
      <c r="I24" s="27" t="s">
        <v>29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40</v>
      </c>
      <c r="L26" s="32"/>
    </row>
    <row r="27" spans="2:12" s="7" customFormat="1" ht="16.5" customHeight="1">
      <c r="B27" s="87"/>
      <c r="E27" s="273" t="s">
        <v>19</v>
      </c>
      <c r="F27" s="273"/>
      <c r="G27" s="273"/>
      <c r="H27" s="273"/>
      <c r="L27" s="87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8" t="s">
        <v>42</v>
      </c>
      <c r="J30" s="63">
        <f>ROUND(J80,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44</v>
      </c>
      <c r="I32" s="35" t="s">
        <v>43</v>
      </c>
      <c r="J32" s="35" t="s">
        <v>45</v>
      </c>
      <c r="L32" s="32"/>
    </row>
    <row r="33" spans="2:12" s="1" customFormat="1" ht="14.45" customHeight="1">
      <c r="B33" s="32"/>
      <c r="D33" s="52" t="s">
        <v>46</v>
      </c>
      <c r="E33" s="27" t="s">
        <v>47</v>
      </c>
      <c r="F33" s="89">
        <f>ROUND((SUM(BE80:BE90)),  2)</f>
        <v>0</v>
      </c>
      <c r="I33" s="90">
        <v>0.21</v>
      </c>
      <c r="J33" s="89">
        <f>ROUND(((SUM(BE80:BE90))*I33),  2)</f>
        <v>0</v>
      </c>
      <c r="L33" s="32"/>
    </row>
    <row r="34" spans="2:12" s="1" customFormat="1" ht="14.45" customHeight="1">
      <c r="B34" s="32"/>
      <c r="E34" s="27" t="s">
        <v>48</v>
      </c>
      <c r="F34" s="89">
        <f>ROUND((SUM(BF80:BF90)),  2)</f>
        <v>0</v>
      </c>
      <c r="I34" s="90">
        <v>0.15</v>
      </c>
      <c r="J34" s="89">
        <f>ROUND(((SUM(BF80:BF90))*I34),  2)</f>
        <v>0</v>
      </c>
      <c r="L34" s="32"/>
    </row>
    <row r="35" spans="2:12" s="1" customFormat="1" ht="14.45" hidden="1" customHeight="1">
      <c r="B35" s="32"/>
      <c r="E35" s="27" t="s">
        <v>49</v>
      </c>
      <c r="F35" s="89">
        <f>ROUND((SUM(BG80:BG90)),  2)</f>
        <v>0</v>
      </c>
      <c r="I35" s="90">
        <v>0.21</v>
      </c>
      <c r="J35" s="89">
        <f>0</f>
        <v>0</v>
      </c>
      <c r="L35" s="32"/>
    </row>
    <row r="36" spans="2:12" s="1" customFormat="1" ht="14.45" hidden="1" customHeight="1">
      <c r="B36" s="32"/>
      <c r="E36" s="27" t="s">
        <v>50</v>
      </c>
      <c r="F36" s="89">
        <f>ROUND((SUM(BH80:BH90)),  2)</f>
        <v>0</v>
      </c>
      <c r="I36" s="90">
        <v>0.15</v>
      </c>
      <c r="J36" s="89">
        <f>0</f>
        <v>0</v>
      </c>
      <c r="L36" s="32"/>
    </row>
    <row r="37" spans="2:12" s="1" customFormat="1" ht="14.45" hidden="1" customHeight="1">
      <c r="B37" s="32"/>
      <c r="E37" s="27" t="s">
        <v>51</v>
      </c>
      <c r="F37" s="89">
        <f>ROUND((SUM(BI80:BI90)),  2)</f>
        <v>0</v>
      </c>
      <c r="I37" s="90">
        <v>0</v>
      </c>
      <c r="J37" s="89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1"/>
      <c r="D39" s="92" t="s">
        <v>52</v>
      </c>
      <c r="E39" s="54"/>
      <c r="F39" s="54"/>
      <c r="G39" s="93" t="s">
        <v>53</v>
      </c>
      <c r="H39" s="94" t="s">
        <v>54</v>
      </c>
      <c r="I39" s="54"/>
      <c r="J39" s="95">
        <f>SUM(J30:J37)</f>
        <v>0</v>
      </c>
      <c r="K39" s="96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119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0" t="str">
        <f>E7</f>
        <v>III/22134 Otovice, ul. K Panelárně, km 3,518 - 4,498</v>
      </c>
      <c r="F48" s="301"/>
      <c r="G48" s="301"/>
      <c r="H48" s="301"/>
      <c r="L48" s="32"/>
    </row>
    <row r="49" spans="2:47" s="1" customFormat="1" ht="12" customHeight="1">
      <c r="B49" s="32"/>
      <c r="C49" s="27" t="s">
        <v>109</v>
      </c>
      <c r="L49" s="32"/>
    </row>
    <row r="50" spans="2:47" s="1" customFormat="1" ht="16.5" customHeight="1">
      <c r="B50" s="32"/>
      <c r="E50" s="286" t="str">
        <f>E9</f>
        <v>VRN - Vedlejší rozpočtové náklady</v>
      </c>
      <c r="F50" s="299"/>
      <c r="G50" s="299"/>
      <c r="H50" s="299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silnice III/22134</v>
      </c>
      <c r="I52" s="27" t="s">
        <v>23</v>
      </c>
      <c r="J52" s="49" t="str">
        <f>IF(J12="","",J12)</f>
        <v>30. 9. 2022</v>
      </c>
      <c r="L52" s="32"/>
    </row>
    <row r="53" spans="2:47" s="1" customFormat="1" ht="6.95" customHeight="1">
      <c r="B53" s="32"/>
      <c r="L53" s="32"/>
    </row>
    <row r="54" spans="2:47" s="1" customFormat="1" ht="25.7" customHeight="1">
      <c r="B54" s="32"/>
      <c r="C54" s="27" t="s">
        <v>25</v>
      </c>
      <c r="F54" s="25" t="str">
        <f>E15</f>
        <v>Krajská správa a údržba silnic Karlovarského kraje</v>
      </c>
      <c r="I54" s="27" t="s">
        <v>33</v>
      </c>
      <c r="J54" s="30" t="str">
        <f>E21</f>
        <v>VIAKONTROL, spol. s r.o.</v>
      </c>
      <c r="L54" s="32"/>
    </row>
    <row r="55" spans="2:47" s="1" customFormat="1" ht="15.2" customHeight="1">
      <c r="B55" s="32"/>
      <c r="C55" s="27" t="s">
        <v>31</v>
      </c>
      <c r="F55" s="25" t="str">
        <f>IF(E18="","",E18)</f>
        <v>Vyplň údaj</v>
      </c>
      <c r="I55" s="27" t="s">
        <v>38</v>
      </c>
      <c r="J55" s="30" t="str">
        <f>E24</f>
        <v>Ing. Jan Sedláček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7" t="s">
        <v>120</v>
      </c>
      <c r="D57" s="91"/>
      <c r="E57" s="91"/>
      <c r="F57" s="91"/>
      <c r="G57" s="91"/>
      <c r="H57" s="91"/>
      <c r="I57" s="91"/>
      <c r="J57" s="98" t="s">
        <v>121</v>
      </c>
      <c r="K57" s="91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9" t="s">
        <v>74</v>
      </c>
      <c r="J59" s="63">
        <f>J80</f>
        <v>0</v>
      </c>
      <c r="L59" s="32"/>
      <c r="AU59" s="17" t="s">
        <v>122</v>
      </c>
    </row>
    <row r="60" spans="2:47" s="8" customFormat="1" ht="24.95" customHeight="1">
      <c r="B60" s="100"/>
      <c r="D60" s="101" t="s">
        <v>127</v>
      </c>
      <c r="E60" s="102"/>
      <c r="F60" s="102"/>
      <c r="G60" s="102"/>
      <c r="H60" s="102"/>
      <c r="I60" s="102"/>
      <c r="J60" s="103">
        <f>J81</f>
        <v>0</v>
      </c>
      <c r="L60" s="100"/>
    </row>
    <row r="61" spans="2:47" s="1" customFormat="1" ht="21.75" customHeight="1">
      <c r="B61" s="32"/>
      <c r="L61" s="32"/>
    </row>
    <row r="62" spans="2:47" s="1" customFormat="1" ht="6.95" customHeight="1"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32"/>
    </row>
    <row r="66" spans="2:63" s="1" customFormat="1" ht="6.95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2"/>
    </row>
    <row r="67" spans="2:63" s="1" customFormat="1" ht="24.95" customHeight="1">
      <c r="B67" s="32"/>
      <c r="C67" s="21" t="s">
        <v>128</v>
      </c>
      <c r="L67" s="32"/>
    </row>
    <row r="68" spans="2:63" s="1" customFormat="1" ht="6.95" customHeight="1">
      <c r="B68" s="32"/>
      <c r="L68" s="32"/>
    </row>
    <row r="69" spans="2:63" s="1" customFormat="1" ht="12" customHeight="1">
      <c r="B69" s="32"/>
      <c r="C69" s="27" t="s">
        <v>16</v>
      </c>
      <c r="L69" s="32"/>
    </row>
    <row r="70" spans="2:63" s="1" customFormat="1" ht="16.5" customHeight="1">
      <c r="B70" s="32"/>
      <c r="E70" s="300" t="str">
        <f>E7</f>
        <v>III/22134 Otovice, ul. K Panelárně, km 3,518 - 4,498</v>
      </c>
      <c r="F70" s="301"/>
      <c r="G70" s="301"/>
      <c r="H70" s="301"/>
      <c r="L70" s="32"/>
    </row>
    <row r="71" spans="2:63" s="1" customFormat="1" ht="12" customHeight="1">
      <c r="B71" s="32"/>
      <c r="C71" s="27" t="s">
        <v>109</v>
      </c>
      <c r="L71" s="32"/>
    </row>
    <row r="72" spans="2:63" s="1" customFormat="1" ht="16.5" customHeight="1">
      <c r="B72" s="32"/>
      <c r="E72" s="286" t="str">
        <f>E9</f>
        <v>VRN - Vedlejší rozpočtové náklady</v>
      </c>
      <c r="F72" s="299"/>
      <c r="G72" s="299"/>
      <c r="H72" s="299"/>
      <c r="L72" s="32"/>
    </row>
    <row r="73" spans="2:63" s="1" customFormat="1" ht="6.95" customHeight="1">
      <c r="B73" s="32"/>
      <c r="L73" s="32"/>
    </row>
    <row r="74" spans="2:63" s="1" customFormat="1" ht="12" customHeight="1">
      <c r="B74" s="32"/>
      <c r="C74" s="27" t="s">
        <v>21</v>
      </c>
      <c r="F74" s="25" t="str">
        <f>F12</f>
        <v>silnice III/22134</v>
      </c>
      <c r="I74" s="27" t="s">
        <v>23</v>
      </c>
      <c r="J74" s="49" t="str">
        <f>IF(J12="","",J12)</f>
        <v>30. 9. 2022</v>
      </c>
      <c r="L74" s="32"/>
    </row>
    <row r="75" spans="2:63" s="1" customFormat="1" ht="6.95" customHeight="1">
      <c r="B75" s="32"/>
      <c r="L75" s="32"/>
    </row>
    <row r="76" spans="2:63" s="1" customFormat="1" ht="25.7" customHeight="1">
      <c r="B76" s="32"/>
      <c r="C76" s="27" t="s">
        <v>25</v>
      </c>
      <c r="F76" s="25" t="str">
        <f>E15</f>
        <v>Krajská správa a údržba silnic Karlovarského kraje</v>
      </c>
      <c r="I76" s="27" t="s">
        <v>33</v>
      </c>
      <c r="J76" s="30" t="str">
        <f>E21</f>
        <v>VIAKONTROL, spol. s r.o.</v>
      </c>
      <c r="L76" s="32"/>
    </row>
    <row r="77" spans="2:63" s="1" customFormat="1" ht="15.2" customHeight="1">
      <c r="B77" s="32"/>
      <c r="C77" s="27" t="s">
        <v>31</v>
      </c>
      <c r="F77" s="25" t="str">
        <f>IF(E18="","",E18)</f>
        <v>Vyplň údaj</v>
      </c>
      <c r="I77" s="27" t="s">
        <v>38</v>
      </c>
      <c r="J77" s="30" t="str">
        <f>E24</f>
        <v>Ing. Jan Sedláček</v>
      </c>
      <c r="L77" s="32"/>
    </row>
    <row r="78" spans="2:63" s="1" customFormat="1" ht="10.35" customHeight="1">
      <c r="B78" s="32"/>
      <c r="L78" s="32"/>
    </row>
    <row r="79" spans="2:63" s="10" customFormat="1" ht="29.25" customHeight="1">
      <c r="B79" s="108"/>
      <c r="C79" s="109" t="s">
        <v>129</v>
      </c>
      <c r="D79" s="110" t="s">
        <v>61</v>
      </c>
      <c r="E79" s="110" t="s">
        <v>57</v>
      </c>
      <c r="F79" s="110" t="s">
        <v>58</v>
      </c>
      <c r="G79" s="110" t="s">
        <v>130</v>
      </c>
      <c r="H79" s="110" t="s">
        <v>131</v>
      </c>
      <c r="I79" s="110" t="s">
        <v>132</v>
      </c>
      <c r="J79" s="111" t="s">
        <v>121</v>
      </c>
      <c r="K79" s="112" t="s">
        <v>133</v>
      </c>
      <c r="L79" s="108"/>
      <c r="M79" s="56" t="s">
        <v>19</v>
      </c>
      <c r="N79" s="57" t="s">
        <v>46</v>
      </c>
      <c r="O79" s="57" t="s">
        <v>134</v>
      </c>
      <c r="P79" s="57" t="s">
        <v>135</v>
      </c>
      <c r="Q79" s="57" t="s">
        <v>136</v>
      </c>
      <c r="R79" s="57" t="s">
        <v>137</v>
      </c>
      <c r="S79" s="57" t="s">
        <v>138</v>
      </c>
      <c r="T79" s="58" t="s">
        <v>139</v>
      </c>
    </row>
    <row r="80" spans="2:63" s="1" customFormat="1" ht="22.9" customHeight="1">
      <c r="B80" s="32"/>
      <c r="C80" s="61" t="s">
        <v>140</v>
      </c>
      <c r="J80" s="113">
        <f>BK80</f>
        <v>0</v>
      </c>
      <c r="L80" s="32"/>
      <c r="M80" s="59"/>
      <c r="N80" s="50"/>
      <c r="O80" s="50"/>
      <c r="P80" s="114">
        <f>P81</f>
        <v>0</v>
      </c>
      <c r="Q80" s="50"/>
      <c r="R80" s="114">
        <f>R81</f>
        <v>0</v>
      </c>
      <c r="S80" s="50"/>
      <c r="T80" s="115">
        <f>T81</f>
        <v>0</v>
      </c>
      <c r="AT80" s="17" t="s">
        <v>75</v>
      </c>
      <c r="AU80" s="17" t="s">
        <v>122</v>
      </c>
      <c r="BK80" s="116">
        <f>BK81</f>
        <v>0</v>
      </c>
    </row>
    <row r="81" spans="2:65" s="11" customFormat="1" ht="25.9" customHeight="1">
      <c r="B81" s="117"/>
      <c r="D81" s="118" t="s">
        <v>75</v>
      </c>
      <c r="E81" s="119" t="s">
        <v>219</v>
      </c>
      <c r="F81" s="119" t="s">
        <v>220</v>
      </c>
      <c r="I81" s="120"/>
      <c r="J81" s="121">
        <f>BK81</f>
        <v>0</v>
      </c>
      <c r="L81" s="117"/>
      <c r="M81" s="122"/>
      <c r="P81" s="123">
        <f>SUM(P82:P90)</f>
        <v>0</v>
      </c>
      <c r="R81" s="123">
        <f>SUM(R82:R90)</f>
        <v>0</v>
      </c>
      <c r="T81" s="124">
        <f>SUM(T82:T90)</f>
        <v>0</v>
      </c>
      <c r="AR81" s="118" t="s">
        <v>149</v>
      </c>
      <c r="AT81" s="125" t="s">
        <v>75</v>
      </c>
      <c r="AU81" s="125" t="s">
        <v>76</v>
      </c>
      <c r="AY81" s="118" t="s">
        <v>143</v>
      </c>
      <c r="BK81" s="126">
        <f>SUM(BK82:BK90)</f>
        <v>0</v>
      </c>
    </row>
    <row r="82" spans="2:65" s="1" customFormat="1" ht="16.5" customHeight="1">
      <c r="B82" s="32"/>
      <c r="C82" s="129" t="s">
        <v>96</v>
      </c>
      <c r="D82" s="129" t="s">
        <v>145</v>
      </c>
      <c r="E82" s="130" t="s">
        <v>271</v>
      </c>
      <c r="F82" s="131" t="s">
        <v>272</v>
      </c>
      <c r="G82" s="132" t="s">
        <v>273</v>
      </c>
      <c r="H82" s="133">
        <v>1</v>
      </c>
      <c r="I82" s="134"/>
      <c r="J82" s="135">
        <f>ROUND(I82*H82,2)</f>
        <v>0</v>
      </c>
      <c r="K82" s="136"/>
      <c r="L82" s="32"/>
      <c r="M82" s="137" t="s">
        <v>19</v>
      </c>
      <c r="N82" s="138" t="s">
        <v>47</v>
      </c>
      <c r="P82" s="139">
        <f>O82*H82</f>
        <v>0</v>
      </c>
      <c r="Q82" s="139">
        <v>0</v>
      </c>
      <c r="R82" s="139">
        <f>Q82*H82</f>
        <v>0</v>
      </c>
      <c r="S82" s="139">
        <v>0</v>
      </c>
      <c r="T82" s="140">
        <f>S82*H82</f>
        <v>0</v>
      </c>
      <c r="AR82" s="141" t="s">
        <v>224</v>
      </c>
      <c r="AT82" s="141" t="s">
        <v>145</v>
      </c>
      <c r="AU82" s="141" t="s">
        <v>84</v>
      </c>
      <c r="AY82" s="17" t="s">
        <v>143</v>
      </c>
      <c r="BE82" s="142">
        <f>IF(N82="základní",J82,0)</f>
        <v>0</v>
      </c>
      <c r="BF82" s="142">
        <f>IF(N82="snížená",J82,0)</f>
        <v>0</v>
      </c>
      <c r="BG82" s="142">
        <f>IF(N82="zákl. přenesená",J82,0)</f>
        <v>0</v>
      </c>
      <c r="BH82" s="142">
        <f>IF(N82="sníž. přenesená",J82,0)</f>
        <v>0</v>
      </c>
      <c r="BI82" s="142">
        <f>IF(N82="nulová",J82,0)</f>
        <v>0</v>
      </c>
      <c r="BJ82" s="17" t="s">
        <v>84</v>
      </c>
      <c r="BK82" s="142">
        <f>ROUND(I82*H82,2)</f>
        <v>0</v>
      </c>
      <c r="BL82" s="17" t="s">
        <v>224</v>
      </c>
      <c r="BM82" s="141" t="s">
        <v>274</v>
      </c>
    </row>
    <row r="83" spans="2:65" s="1" customFormat="1">
      <c r="B83" s="32"/>
      <c r="D83" s="143" t="s">
        <v>151</v>
      </c>
      <c r="F83" s="144" t="s">
        <v>272</v>
      </c>
      <c r="I83" s="145"/>
      <c r="L83" s="32"/>
      <c r="M83" s="146"/>
      <c r="T83" s="53"/>
      <c r="AT83" s="17" t="s">
        <v>151</v>
      </c>
      <c r="AU83" s="17" t="s">
        <v>84</v>
      </c>
    </row>
    <row r="84" spans="2:65" s="1" customFormat="1" ht="19.5">
      <c r="B84" s="32"/>
      <c r="D84" s="143" t="s">
        <v>152</v>
      </c>
      <c r="F84" s="147" t="s">
        <v>275</v>
      </c>
      <c r="I84" s="145"/>
      <c r="L84" s="32"/>
      <c r="M84" s="146"/>
      <c r="T84" s="53"/>
      <c r="AT84" s="17" t="s">
        <v>152</v>
      </c>
      <c r="AU84" s="17" t="s">
        <v>84</v>
      </c>
    </row>
    <row r="85" spans="2:65" s="1" customFormat="1" ht="16.5" customHeight="1">
      <c r="B85" s="32"/>
      <c r="C85" s="129" t="s">
        <v>86</v>
      </c>
      <c r="D85" s="129" t="s">
        <v>145</v>
      </c>
      <c r="E85" s="130" t="s">
        <v>276</v>
      </c>
      <c r="F85" s="131" t="s">
        <v>277</v>
      </c>
      <c r="G85" s="132" t="s">
        <v>273</v>
      </c>
      <c r="H85" s="133">
        <v>1</v>
      </c>
      <c r="I85" s="134"/>
      <c r="J85" s="135">
        <f>ROUND(I85*H85,2)</f>
        <v>0</v>
      </c>
      <c r="K85" s="136"/>
      <c r="L85" s="32"/>
      <c r="M85" s="137" t="s">
        <v>19</v>
      </c>
      <c r="N85" s="138" t="s">
        <v>47</v>
      </c>
      <c r="P85" s="139">
        <f>O85*H85</f>
        <v>0</v>
      </c>
      <c r="Q85" s="139">
        <v>0</v>
      </c>
      <c r="R85" s="139">
        <f>Q85*H85</f>
        <v>0</v>
      </c>
      <c r="S85" s="139">
        <v>0</v>
      </c>
      <c r="T85" s="140">
        <f>S85*H85</f>
        <v>0</v>
      </c>
      <c r="AR85" s="141" t="s">
        <v>224</v>
      </c>
      <c r="AT85" s="141" t="s">
        <v>145</v>
      </c>
      <c r="AU85" s="141" t="s">
        <v>84</v>
      </c>
      <c r="AY85" s="17" t="s">
        <v>143</v>
      </c>
      <c r="BE85" s="142">
        <f>IF(N85="základní",J85,0)</f>
        <v>0</v>
      </c>
      <c r="BF85" s="142">
        <f>IF(N85="snížená",J85,0)</f>
        <v>0</v>
      </c>
      <c r="BG85" s="142">
        <f>IF(N85="zákl. přenesená",J85,0)</f>
        <v>0</v>
      </c>
      <c r="BH85" s="142">
        <f>IF(N85="sníž. přenesená",J85,0)</f>
        <v>0</v>
      </c>
      <c r="BI85" s="142">
        <f>IF(N85="nulová",J85,0)</f>
        <v>0</v>
      </c>
      <c r="BJ85" s="17" t="s">
        <v>84</v>
      </c>
      <c r="BK85" s="142">
        <f>ROUND(I85*H85,2)</f>
        <v>0</v>
      </c>
      <c r="BL85" s="17" t="s">
        <v>224</v>
      </c>
      <c r="BM85" s="141" t="s">
        <v>278</v>
      </c>
    </row>
    <row r="86" spans="2:65" s="1" customFormat="1">
      <c r="B86" s="32"/>
      <c r="D86" s="143" t="s">
        <v>151</v>
      </c>
      <c r="F86" s="144" t="s">
        <v>277</v>
      </c>
      <c r="I86" s="145"/>
      <c r="L86" s="32"/>
      <c r="M86" s="146"/>
      <c r="T86" s="53"/>
      <c r="AT86" s="17" t="s">
        <v>151</v>
      </c>
      <c r="AU86" s="17" t="s">
        <v>84</v>
      </c>
    </row>
    <row r="87" spans="2:65" s="1" customFormat="1" ht="19.5">
      <c r="B87" s="32"/>
      <c r="D87" s="143" t="s">
        <v>152</v>
      </c>
      <c r="F87" s="147" t="s">
        <v>279</v>
      </c>
      <c r="I87" s="145"/>
      <c r="L87" s="32"/>
      <c r="M87" s="146"/>
      <c r="T87" s="53"/>
      <c r="AT87" s="17" t="s">
        <v>152</v>
      </c>
      <c r="AU87" s="17" t="s">
        <v>84</v>
      </c>
    </row>
    <row r="88" spans="2:65" s="1" customFormat="1" ht="16.5" customHeight="1">
      <c r="B88" s="32"/>
      <c r="C88" s="129" t="s">
        <v>84</v>
      </c>
      <c r="D88" s="129" t="s">
        <v>145</v>
      </c>
      <c r="E88" s="130" t="s">
        <v>280</v>
      </c>
      <c r="F88" s="131" t="s">
        <v>281</v>
      </c>
      <c r="G88" s="132" t="s">
        <v>273</v>
      </c>
      <c r="H88" s="133">
        <v>1</v>
      </c>
      <c r="I88" s="134"/>
      <c r="J88" s="135">
        <f>ROUND(I88*H88,2)</f>
        <v>0</v>
      </c>
      <c r="K88" s="136"/>
      <c r="L88" s="32"/>
      <c r="M88" s="137" t="s">
        <v>19</v>
      </c>
      <c r="N88" s="138" t="s">
        <v>47</v>
      </c>
      <c r="P88" s="139">
        <f>O88*H88</f>
        <v>0</v>
      </c>
      <c r="Q88" s="139">
        <v>0</v>
      </c>
      <c r="R88" s="139">
        <f>Q88*H88</f>
        <v>0</v>
      </c>
      <c r="S88" s="139">
        <v>0</v>
      </c>
      <c r="T88" s="140">
        <f>S88*H88</f>
        <v>0</v>
      </c>
      <c r="AR88" s="141" t="s">
        <v>224</v>
      </c>
      <c r="AT88" s="141" t="s">
        <v>145</v>
      </c>
      <c r="AU88" s="141" t="s">
        <v>84</v>
      </c>
      <c r="AY88" s="17" t="s">
        <v>143</v>
      </c>
      <c r="BE88" s="142">
        <f>IF(N88="základní",J88,0)</f>
        <v>0</v>
      </c>
      <c r="BF88" s="142">
        <f>IF(N88="snížená",J88,0)</f>
        <v>0</v>
      </c>
      <c r="BG88" s="142">
        <f>IF(N88="zákl. přenesená",J88,0)</f>
        <v>0</v>
      </c>
      <c r="BH88" s="142">
        <f>IF(N88="sníž. přenesená",J88,0)</f>
        <v>0</v>
      </c>
      <c r="BI88" s="142">
        <f>IF(N88="nulová",J88,0)</f>
        <v>0</v>
      </c>
      <c r="BJ88" s="17" t="s">
        <v>84</v>
      </c>
      <c r="BK88" s="142">
        <f>ROUND(I88*H88,2)</f>
        <v>0</v>
      </c>
      <c r="BL88" s="17" t="s">
        <v>224</v>
      </c>
      <c r="BM88" s="141" t="s">
        <v>282</v>
      </c>
    </row>
    <row r="89" spans="2:65" s="1" customFormat="1">
      <c r="B89" s="32"/>
      <c r="D89" s="143" t="s">
        <v>151</v>
      </c>
      <c r="F89" s="144" t="s">
        <v>281</v>
      </c>
      <c r="I89" s="145"/>
      <c r="L89" s="32"/>
      <c r="M89" s="146"/>
      <c r="T89" s="53"/>
      <c r="AT89" s="17" t="s">
        <v>151</v>
      </c>
      <c r="AU89" s="17" t="s">
        <v>84</v>
      </c>
    </row>
    <row r="90" spans="2:65" s="1" customFormat="1" ht="19.5">
      <c r="B90" s="32"/>
      <c r="D90" s="143" t="s">
        <v>152</v>
      </c>
      <c r="F90" s="147" t="s">
        <v>283</v>
      </c>
      <c r="I90" s="145"/>
      <c r="L90" s="32"/>
      <c r="M90" s="172"/>
      <c r="N90" s="173"/>
      <c r="O90" s="173"/>
      <c r="P90" s="173"/>
      <c r="Q90" s="173"/>
      <c r="R90" s="173"/>
      <c r="S90" s="173"/>
      <c r="T90" s="174"/>
      <c r="AT90" s="17" t="s">
        <v>152</v>
      </c>
      <c r="AU90" s="17" t="s">
        <v>84</v>
      </c>
    </row>
    <row r="91" spans="2:65" s="1" customFormat="1" ht="6.95" customHeight="1"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32"/>
    </row>
  </sheetData>
  <sheetProtection algorithmName="SHA-512" hashValue="9gx3l4e2+Qi4w/yJLfa0HX/R1hEtcHGq9TADhYYlyhrO287Ag5LlmkVkUCFcuN4ulMoWpFuXCvb7AsHU2gduhg==" saltValue="k+Cwt8QNiAYV/t+g7IpVrIJgWX5CctNun3ptz6lhLxFML3kB7mvU+XffLFQwWScHVf8LuK3euSFISvzr2WTMTw==" spinCount="100000" sheet="1" objects="1" scenarios="1" formatColumns="0" formatRows="0" autoFilter="0"/>
  <autoFilter ref="C79:K90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4">
    <pageSetUpPr fitToPage="1"/>
  </sheetPr>
  <dimension ref="B1:H159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284</v>
      </c>
      <c r="H4" s="20"/>
    </row>
    <row r="5" spans="2:8" ht="12" customHeight="1">
      <c r="B5" s="20"/>
      <c r="C5" s="24" t="s">
        <v>13</v>
      </c>
      <c r="D5" s="273" t="s">
        <v>14</v>
      </c>
      <c r="E5" s="269"/>
      <c r="F5" s="269"/>
      <c r="H5" s="20"/>
    </row>
    <row r="6" spans="2:8" ht="36.950000000000003" customHeight="1">
      <c r="B6" s="20"/>
      <c r="C6" s="26" t="s">
        <v>16</v>
      </c>
      <c r="D6" s="270" t="s">
        <v>17</v>
      </c>
      <c r="E6" s="269"/>
      <c r="F6" s="269"/>
      <c r="H6" s="20"/>
    </row>
    <row r="7" spans="2:8" ht="16.5" customHeight="1">
      <c r="B7" s="20"/>
      <c r="C7" s="27" t="s">
        <v>23</v>
      </c>
      <c r="D7" s="49" t="str">
        <f>'Rekapitulace stavby'!AN8</f>
        <v>30. 9. 2022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08"/>
      <c r="C9" s="109" t="s">
        <v>57</v>
      </c>
      <c r="D9" s="110" t="s">
        <v>58</v>
      </c>
      <c r="E9" s="110" t="s">
        <v>130</v>
      </c>
      <c r="F9" s="111" t="s">
        <v>285</v>
      </c>
      <c r="H9" s="108"/>
    </row>
    <row r="10" spans="2:8" s="1" customFormat="1" ht="26.45" customHeight="1">
      <c r="B10" s="32"/>
      <c r="C10" s="175" t="s">
        <v>286</v>
      </c>
      <c r="D10" s="175" t="s">
        <v>82</v>
      </c>
      <c r="H10" s="32"/>
    </row>
    <row r="11" spans="2:8" s="1" customFormat="1" ht="16.899999999999999" customHeight="1">
      <c r="B11" s="32"/>
      <c r="C11" s="176" t="s">
        <v>93</v>
      </c>
      <c r="D11" s="177" t="s">
        <v>94</v>
      </c>
      <c r="E11" s="178" t="s">
        <v>95</v>
      </c>
      <c r="F11" s="179">
        <v>562</v>
      </c>
      <c r="H11" s="32"/>
    </row>
    <row r="12" spans="2:8" s="1" customFormat="1" ht="16.899999999999999" customHeight="1">
      <c r="B12" s="32"/>
      <c r="C12" s="180" t="s">
        <v>19</v>
      </c>
      <c r="D12" s="180" t="s">
        <v>287</v>
      </c>
      <c r="E12" s="17" t="s">
        <v>19</v>
      </c>
      <c r="F12" s="181">
        <v>562</v>
      </c>
      <c r="H12" s="32"/>
    </row>
    <row r="13" spans="2:8" s="1" customFormat="1" ht="16.899999999999999" customHeight="1">
      <c r="B13" s="32"/>
      <c r="C13" s="180" t="s">
        <v>19</v>
      </c>
      <c r="D13" s="180" t="s">
        <v>156</v>
      </c>
      <c r="E13" s="17" t="s">
        <v>19</v>
      </c>
      <c r="F13" s="181">
        <v>562</v>
      </c>
      <c r="H13" s="32"/>
    </row>
    <row r="14" spans="2:8" s="1" customFormat="1" ht="16.899999999999999" customHeight="1">
      <c r="B14" s="32"/>
      <c r="C14" s="182" t="s">
        <v>288</v>
      </c>
      <c r="H14" s="32"/>
    </row>
    <row r="15" spans="2:8" s="1" customFormat="1" ht="16.899999999999999" customHeight="1">
      <c r="B15" s="32"/>
      <c r="C15" s="180" t="s">
        <v>146</v>
      </c>
      <c r="D15" s="180" t="s">
        <v>147</v>
      </c>
      <c r="E15" s="17" t="s">
        <v>148</v>
      </c>
      <c r="F15" s="181">
        <v>403.51600000000002</v>
      </c>
      <c r="H15" s="32"/>
    </row>
    <row r="16" spans="2:8" s="1" customFormat="1" ht="16.899999999999999" customHeight="1">
      <c r="B16" s="32"/>
      <c r="C16" s="180" t="s">
        <v>162</v>
      </c>
      <c r="D16" s="180" t="s">
        <v>163</v>
      </c>
      <c r="E16" s="17" t="s">
        <v>148</v>
      </c>
      <c r="F16" s="181">
        <v>195.70099999999999</v>
      </c>
      <c r="H16" s="32"/>
    </row>
    <row r="17" spans="2:8" s="1" customFormat="1" ht="16.899999999999999" customHeight="1">
      <c r="B17" s="32"/>
      <c r="C17" s="180" t="s">
        <v>189</v>
      </c>
      <c r="D17" s="180" t="s">
        <v>190</v>
      </c>
      <c r="E17" s="17" t="s">
        <v>177</v>
      </c>
      <c r="F17" s="181">
        <v>8070.32</v>
      </c>
      <c r="H17" s="32"/>
    </row>
    <row r="18" spans="2:8" s="1" customFormat="1" ht="16.899999999999999" customHeight="1">
      <c r="B18" s="32"/>
      <c r="C18" s="180" t="s">
        <v>197</v>
      </c>
      <c r="D18" s="180" t="s">
        <v>198</v>
      </c>
      <c r="E18" s="17" t="s">
        <v>177</v>
      </c>
      <c r="F18" s="181">
        <v>4035.16</v>
      </c>
      <c r="H18" s="32"/>
    </row>
    <row r="19" spans="2:8" s="1" customFormat="1" ht="16.899999999999999" customHeight="1">
      <c r="B19" s="32"/>
      <c r="C19" s="180" t="s">
        <v>204</v>
      </c>
      <c r="D19" s="180" t="s">
        <v>205</v>
      </c>
      <c r="E19" s="17" t="s">
        <v>177</v>
      </c>
      <c r="F19" s="181">
        <v>4035.16</v>
      </c>
      <c r="H19" s="32"/>
    </row>
    <row r="20" spans="2:8" s="1" customFormat="1" ht="16.899999999999999" customHeight="1">
      <c r="B20" s="32"/>
      <c r="C20" s="180" t="s">
        <v>208</v>
      </c>
      <c r="D20" s="180" t="s">
        <v>209</v>
      </c>
      <c r="E20" s="17" t="s">
        <v>177</v>
      </c>
      <c r="F20" s="181">
        <v>1747.2159999999999</v>
      </c>
      <c r="H20" s="32"/>
    </row>
    <row r="21" spans="2:8" s="1" customFormat="1" ht="16.899999999999999" customHeight="1">
      <c r="B21" s="32"/>
      <c r="C21" s="180" t="s">
        <v>215</v>
      </c>
      <c r="D21" s="180" t="s">
        <v>216</v>
      </c>
      <c r="E21" s="17" t="s">
        <v>177</v>
      </c>
      <c r="F21" s="181">
        <v>280.75</v>
      </c>
      <c r="H21" s="32"/>
    </row>
    <row r="22" spans="2:8" s="1" customFormat="1" ht="16.899999999999999" customHeight="1">
      <c r="B22" s="32"/>
      <c r="C22" s="176" t="s">
        <v>97</v>
      </c>
      <c r="D22" s="177" t="s">
        <v>98</v>
      </c>
      <c r="E22" s="178" t="s">
        <v>95</v>
      </c>
      <c r="F22" s="179">
        <v>665.76</v>
      </c>
      <c r="H22" s="32"/>
    </row>
    <row r="23" spans="2:8" s="1" customFormat="1" ht="16.899999999999999" customHeight="1">
      <c r="B23" s="32"/>
      <c r="C23" s="180" t="s">
        <v>19</v>
      </c>
      <c r="D23" s="180" t="s">
        <v>289</v>
      </c>
      <c r="E23" s="17" t="s">
        <v>19</v>
      </c>
      <c r="F23" s="181">
        <v>665.76</v>
      </c>
      <c r="H23" s="32"/>
    </row>
    <row r="24" spans="2:8" s="1" customFormat="1" ht="16.899999999999999" customHeight="1">
      <c r="B24" s="32"/>
      <c r="C24" s="180" t="s">
        <v>19</v>
      </c>
      <c r="D24" s="180" t="s">
        <v>156</v>
      </c>
      <c r="E24" s="17" t="s">
        <v>19</v>
      </c>
      <c r="F24" s="181">
        <v>665.76</v>
      </c>
      <c r="H24" s="32"/>
    </row>
    <row r="25" spans="2:8" s="1" customFormat="1" ht="16.899999999999999" customHeight="1">
      <c r="B25" s="32"/>
      <c r="C25" s="182" t="s">
        <v>288</v>
      </c>
      <c r="H25" s="32"/>
    </row>
    <row r="26" spans="2:8" s="1" customFormat="1" ht="16.899999999999999" customHeight="1">
      <c r="B26" s="32"/>
      <c r="C26" s="180" t="s">
        <v>157</v>
      </c>
      <c r="D26" s="180" t="s">
        <v>158</v>
      </c>
      <c r="E26" s="17" t="s">
        <v>148</v>
      </c>
      <c r="F26" s="181">
        <v>26.63</v>
      </c>
      <c r="H26" s="32"/>
    </row>
    <row r="27" spans="2:8" s="1" customFormat="1" ht="16.899999999999999" customHeight="1">
      <c r="B27" s="32"/>
      <c r="C27" s="180" t="s">
        <v>162</v>
      </c>
      <c r="D27" s="180" t="s">
        <v>163</v>
      </c>
      <c r="E27" s="17" t="s">
        <v>148</v>
      </c>
      <c r="F27" s="181">
        <v>195.70099999999999</v>
      </c>
      <c r="H27" s="32"/>
    </row>
    <row r="28" spans="2:8" s="1" customFormat="1" ht="16.899999999999999" customHeight="1">
      <c r="B28" s="32"/>
      <c r="C28" s="180" t="s">
        <v>175</v>
      </c>
      <c r="D28" s="180" t="s">
        <v>176</v>
      </c>
      <c r="E28" s="17" t="s">
        <v>177</v>
      </c>
      <c r="F28" s="181">
        <v>133.15199999999999</v>
      </c>
      <c r="H28" s="32"/>
    </row>
    <row r="29" spans="2:8" s="1" customFormat="1" ht="16.899999999999999" customHeight="1">
      <c r="B29" s="32"/>
      <c r="C29" s="180" t="s">
        <v>181</v>
      </c>
      <c r="D29" s="180" t="s">
        <v>182</v>
      </c>
      <c r="E29" s="17" t="s">
        <v>177</v>
      </c>
      <c r="F29" s="181">
        <v>133.15199999999999</v>
      </c>
      <c r="H29" s="32"/>
    </row>
    <row r="30" spans="2:8" s="1" customFormat="1" ht="16.899999999999999" customHeight="1">
      <c r="B30" s="32"/>
      <c r="C30" s="180" t="s">
        <v>184</v>
      </c>
      <c r="D30" s="180" t="s">
        <v>185</v>
      </c>
      <c r="E30" s="17" t="s">
        <v>148</v>
      </c>
      <c r="F30" s="181">
        <v>26.63</v>
      </c>
      <c r="H30" s="32"/>
    </row>
    <row r="31" spans="2:8" s="1" customFormat="1" ht="16.899999999999999" customHeight="1">
      <c r="B31" s="32"/>
      <c r="C31" s="180" t="s">
        <v>208</v>
      </c>
      <c r="D31" s="180" t="s">
        <v>209</v>
      </c>
      <c r="E31" s="17" t="s">
        <v>177</v>
      </c>
      <c r="F31" s="181">
        <v>1747.2159999999999</v>
      </c>
      <c r="H31" s="32"/>
    </row>
    <row r="32" spans="2:8" s="1" customFormat="1" ht="16.899999999999999" customHeight="1">
      <c r="B32" s="32"/>
      <c r="C32" s="176" t="s">
        <v>100</v>
      </c>
      <c r="D32" s="177" t="s">
        <v>101</v>
      </c>
      <c r="E32" s="178" t="s">
        <v>102</v>
      </c>
      <c r="F32" s="179">
        <v>403.51600000000002</v>
      </c>
      <c r="H32" s="32"/>
    </row>
    <row r="33" spans="2:8" s="1" customFormat="1" ht="16.899999999999999" customHeight="1">
      <c r="B33" s="32"/>
      <c r="C33" s="180" t="s">
        <v>19</v>
      </c>
      <c r="D33" s="180" t="s">
        <v>155</v>
      </c>
      <c r="E33" s="17" t="s">
        <v>19</v>
      </c>
      <c r="F33" s="181">
        <v>403.51600000000002</v>
      </c>
      <c r="H33" s="32"/>
    </row>
    <row r="34" spans="2:8" s="1" customFormat="1" ht="16.899999999999999" customHeight="1">
      <c r="B34" s="32"/>
      <c r="C34" s="180" t="s">
        <v>100</v>
      </c>
      <c r="D34" s="180" t="s">
        <v>156</v>
      </c>
      <c r="E34" s="17" t="s">
        <v>19</v>
      </c>
      <c r="F34" s="181">
        <v>403.51600000000002</v>
      </c>
      <c r="H34" s="32"/>
    </row>
    <row r="35" spans="2:8" s="1" customFormat="1" ht="16.899999999999999" customHeight="1">
      <c r="B35" s="32"/>
      <c r="C35" s="182" t="s">
        <v>288</v>
      </c>
      <c r="H35" s="32"/>
    </row>
    <row r="36" spans="2:8" s="1" customFormat="1" ht="16.899999999999999" customHeight="1">
      <c r="B36" s="32"/>
      <c r="C36" s="180" t="s">
        <v>146</v>
      </c>
      <c r="D36" s="180" t="s">
        <v>147</v>
      </c>
      <c r="E36" s="17" t="s">
        <v>148</v>
      </c>
      <c r="F36" s="181">
        <v>403.51600000000002</v>
      </c>
      <c r="H36" s="32"/>
    </row>
    <row r="37" spans="2:8" s="1" customFormat="1" ht="16.899999999999999" customHeight="1">
      <c r="B37" s="32"/>
      <c r="C37" s="180" t="s">
        <v>230</v>
      </c>
      <c r="D37" s="180" t="s">
        <v>231</v>
      </c>
      <c r="E37" s="17" t="s">
        <v>223</v>
      </c>
      <c r="F37" s="181">
        <v>1331.6030000000001</v>
      </c>
      <c r="H37" s="32"/>
    </row>
    <row r="38" spans="2:8" s="1" customFormat="1" ht="16.899999999999999" customHeight="1">
      <c r="B38" s="32"/>
      <c r="C38" s="180" t="s">
        <v>169</v>
      </c>
      <c r="D38" s="180" t="s">
        <v>170</v>
      </c>
      <c r="E38" s="17" t="s">
        <v>148</v>
      </c>
      <c r="F38" s="181">
        <v>625.84699999999998</v>
      </c>
      <c r="H38" s="32"/>
    </row>
    <row r="39" spans="2:8" s="1" customFormat="1" ht="16.899999999999999" customHeight="1">
      <c r="B39" s="32"/>
      <c r="C39" s="176" t="s">
        <v>103</v>
      </c>
      <c r="D39" s="177" t="s">
        <v>104</v>
      </c>
      <c r="E39" s="178" t="s">
        <v>102</v>
      </c>
      <c r="F39" s="179">
        <v>129.125</v>
      </c>
      <c r="H39" s="32"/>
    </row>
    <row r="40" spans="2:8" s="1" customFormat="1" ht="16.899999999999999" customHeight="1">
      <c r="B40" s="32"/>
      <c r="C40" s="180" t="s">
        <v>19</v>
      </c>
      <c r="D40" s="180" t="s">
        <v>165</v>
      </c>
      <c r="E40" s="17" t="s">
        <v>19</v>
      </c>
      <c r="F40" s="181">
        <v>129.125</v>
      </c>
      <c r="H40" s="32"/>
    </row>
    <row r="41" spans="2:8" s="1" customFormat="1" ht="16.899999999999999" customHeight="1">
      <c r="B41" s="32"/>
      <c r="C41" s="180" t="s">
        <v>103</v>
      </c>
      <c r="D41" s="180" t="s">
        <v>166</v>
      </c>
      <c r="E41" s="17" t="s">
        <v>19</v>
      </c>
      <c r="F41" s="181">
        <v>129.125</v>
      </c>
      <c r="H41" s="32"/>
    </row>
    <row r="42" spans="2:8" s="1" customFormat="1" ht="16.899999999999999" customHeight="1">
      <c r="B42" s="32"/>
      <c r="C42" s="182" t="s">
        <v>288</v>
      </c>
      <c r="H42" s="32"/>
    </row>
    <row r="43" spans="2:8" s="1" customFormat="1" ht="16.899999999999999" customHeight="1">
      <c r="B43" s="32"/>
      <c r="C43" s="180" t="s">
        <v>162</v>
      </c>
      <c r="D43" s="180" t="s">
        <v>163</v>
      </c>
      <c r="E43" s="17" t="s">
        <v>148</v>
      </c>
      <c r="F43" s="181">
        <v>195.70099999999999</v>
      </c>
      <c r="H43" s="32"/>
    </row>
    <row r="44" spans="2:8" s="1" customFormat="1" ht="16.899999999999999" customHeight="1">
      <c r="B44" s="32"/>
      <c r="C44" s="180" t="s">
        <v>230</v>
      </c>
      <c r="D44" s="180" t="s">
        <v>231</v>
      </c>
      <c r="E44" s="17" t="s">
        <v>223</v>
      </c>
      <c r="F44" s="181">
        <v>1331.6030000000001</v>
      </c>
      <c r="H44" s="32"/>
    </row>
    <row r="45" spans="2:8" s="1" customFormat="1" ht="16.899999999999999" customHeight="1">
      <c r="B45" s="32"/>
      <c r="C45" s="180" t="s">
        <v>169</v>
      </c>
      <c r="D45" s="180" t="s">
        <v>170</v>
      </c>
      <c r="E45" s="17" t="s">
        <v>148</v>
      </c>
      <c r="F45" s="181">
        <v>625.84699999999998</v>
      </c>
      <c r="H45" s="32"/>
    </row>
    <row r="46" spans="2:8" s="1" customFormat="1" ht="16.899999999999999" customHeight="1">
      <c r="B46" s="32"/>
      <c r="C46" s="176" t="s">
        <v>105</v>
      </c>
      <c r="D46" s="177" t="s">
        <v>106</v>
      </c>
      <c r="E46" s="178" t="s">
        <v>102</v>
      </c>
      <c r="F46" s="179">
        <v>66.575999999999993</v>
      </c>
      <c r="H46" s="32"/>
    </row>
    <row r="47" spans="2:8" s="1" customFormat="1" ht="16.899999999999999" customHeight="1">
      <c r="B47" s="32"/>
      <c r="C47" s="180" t="s">
        <v>19</v>
      </c>
      <c r="D47" s="180" t="s">
        <v>167</v>
      </c>
      <c r="E47" s="17" t="s">
        <v>19</v>
      </c>
      <c r="F47" s="181">
        <v>66.575999999999993</v>
      </c>
      <c r="H47" s="32"/>
    </row>
    <row r="48" spans="2:8" s="1" customFormat="1" ht="16.899999999999999" customHeight="1">
      <c r="B48" s="32"/>
      <c r="C48" s="180" t="s">
        <v>105</v>
      </c>
      <c r="D48" s="180" t="s">
        <v>166</v>
      </c>
      <c r="E48" s="17" t="s">
        <v>19</v>
      </c>
      <c r="F48" s="181">
        <v>66.575999999999993</v>
      </c>
      <c r="H48" s="32"/>
    </row>
    <row r="49" spans="2:8" s="1" customFormat="1" ht="16.899999999999999" customHeight="1">
      <c r="B49" s="32"/>
      <c r="C49" s="182" t="s">
        <v>288</v>
      </c>
      <c r="H49" s="32"/>
    </row>
    <row r="50" spans="2:8" s="1" customFormat="1" ht="16.899999999999999" customHeight="1">
      <c r="B50" s="32"/>
      <c r="C50" s="180" t="s">
        <v>162</v>
      </c>
      <c r="D50" s="180" t="s">
        <v>163</v>
      </c>
      <c r="E50" s="17" t="s">
        <v>148</v>
      </c>
      <c r="F50" s="181">
        <v>195.70099999999999</v>
      </c>
      <c r="H50" s="32"/>
    </row>
    <row r="51" spans="2:8" s="1" customFormat="1" ht="16.899999999999999" customHeight="1">
      <c r="B51" s="32"/>
      <c r="C51" s="180" t="s">
        <v>221</v>
      </c>
      <c r="D51" s="180" t="s">
        <v>222</v>
      </c>
      <c r="E51" s="17" t="s">
        <v>223</v>
      </c>
      <c r="F51" s="181">
        <v>167.77099999999999</v>
      </c>
      <c r="H51" s="32"/>
    </row>
    <row r="52" spans="2:8" s="1" customFormat="1" ht="16.899999999999999" customHeight="1">
      <c r="B52" s="32"/>
      <c r="C52" s="180" t="s">
        <v>169</v>
      </c>
      <c r="D52" s="180" t="s">
        <v>170</v>
      </c>
      <c r="E52" s="17" t="s">
        <v>148</v>
      </c>
      <c r="F52" s="181">
        <v>625.84699999999998</v>
      </c>
      <c r="H52" s="32"/>
    </row>
    <row r="53" spans="2:8" s="1" customFormat="1" ht="16.899999999999999" customHeight="1">
      <c r="B53" s="32"/>
      <c r="C53" s="176" t="s">
        <v>107</v>
      </c>
      <c r="D53" s="177" t="s">
        <v>108</v>
      </c>
      <c r="E53" s="178" t="s">
        <v>102</v>
      </c>
      <c r="F53" s="179">
        <v>26.63</v>
      </c>
      <c r="H53" s="32"/>
    </row>
    <row r="54" spans="2:8" s="1" customFormat="1" ht="16.899999999999999" customHeight="1">
      <c r="B54" s="32"/>
      <c r="C54" s="180" t="s">
        <v>19</v>
      </c>
      <c r="D54" s="180" t="s">
        <v>161</v>
      </c>
      <c r="E54" s="17" t="s">
        <v>19</v>
      </c>
      <c r="F54" s="181">
        <v>26.63</v>
      </c>
      <c r="H54" s="32"/>
    </row>
    <row r="55" spans="2:8" s="1" customFormat="1" ht="16.899999999999999" customHeight="1">
      <c r="B55" s="32"/>
      <c r="C55" s="180" t="s">
        <v>107</v>
      </c>
      <c r="D55" s="180" t="s">
        <v>156</v>
      </c>
      <c r="E55" s="17" t="s">
        <v>19</v>
      </c>
      <c r="F55" s="181">
        <v>26.63</v>
      </c>
      <c r="H55" s="32"/>
    </row>
    <row r="56" spans="2:8" s="1" customFormat="1" ht="16.899999999999999" customHeight="1">
      <c r="B56" s="32"/>
      <c r="C56" s="182" t="s">
        <v>288</v>
      </c>
      <c r="H56" s="32"/>
    </row>
    <row r="57" spans="2:8" s="1" customFormat="1" ht="16.899999999999999" customHeight="1">
      <c r="B57" s="32"/>
      <c r="C57" s="180" t="s">
        <v>157</v>
      </c>
      <c r="D57" s="180" t="s">
        <v>158</v>
      </c>
      <c r="E57" s="17" t="s">
        <v>148</v>
      </c>
      <c r="F57" s="181">
        <v>26.63</v>
      </c>
      <c r="H57" s="32"/>
    </row>
    <row r="58" spans="2:8" s="1" customFormat="1" ht="16.899999999999999" customHeight="1">
      <c r="B58" s="32"/>
      <c r="C58" s="180" t="s">
        <v>221</v>
      </c>
      <c r="D58" s="180" t="s">
        <v>222</v>
      </c>
      <c r="E58" s="17" t="s">
        <v>223</v>
      </c>
      <c r="F58" s="181">
        <v>167.77099999999999</v>
      </c>
      <c r="H58" s="32"/>
    </row>
    <row r="59" spans="2:8" s="1" customFormat="1" ht="16.899999999999999" customHeight="1">
      <c r="B59" s="32"/>
      <c r="C59" s="180" t="s">
        <v>169</v>
      </c>
      <c r="D59" s="180" t="s">
        <v>170</v>
      </c>
      <c r="E59" s="17" t="s">
        <v>148</v>
      </c>
      <c r="F59" s="181">
        <v>625.84699999999998</v>
      </c>
      <c r="H59" s="32"/>
    </row>
    <row r="60" spans="2:8" s="1" customFormat="1" ht="16.899999999999999" customHeight="1">
      <c r="B60" s="32"/>
      <c r="C60" s="176" t="s">
        <v>110</v>
      </c>
      <c r="D60" s="177" t="s">
        <v>111</v>
      </c>
      <c r="E60" s="178" t="s">
        <v>112</v>
      </c>
      <c r="F60" s="179">
        <v>0.2</v>
      </c>
      <c r="H60" s="32"/>
    </row>
    <row r="61" spans="2:8" s="1" customFormat="1" ht="16.899999999999999" customHeight="1">
      <c r="B61" s="32"/>
      <c r="C61" s="180" t="s">
        <v>19</v>
      </c>
      <c r="D61" s="180" t="s">
        <v>290</v>
      </c>
      <c r="E61" s="17" t="s">
        <v>19</v>
      </c>
      <c r="F61" s="181">
        <v>0.2</v>
      </c>
      <c r="H61" s="32"/>
    </row>
    <row r="62" spans="2:8" s="1" customFormat="1" ht="16.899999999999999" customHeight="1">
      <c r="B62" s="32"/>
      <c r="C62" s="182" t="s">
        <v>288</v>
      </c>
      <c r="H62" s="32"/>
    </row>
    <row r="63" spans="2:8" s="1" customFormat="1" ht="16.899999999999999" customHeight="1">
      <c r="B63" s="32"/>
      <c r="C63" s="180" t="s">
        <v>162</v>
      </c>
      <c r="D63" s="180" t="s">
        <v>163</v>
      </c>
      <c r="E63" s="17" t="s">
        <v>148</v>
      </c>
      <c r="F63" s="181">
        <v>195.70099999999999</v>
      </c>
      <c r="H63" s="32"/>
    </row>
    <row r="64" spans="2:8" s="1" customFormat="1" ht="16.899999999999999" customHeight="1">
      <c r="B64" s="32"/>
      <c r="C64" s="180" t="s">
        <v>175</v>
      </c>
      <c r="D64" s="180" t="s">
        <v>176</v>
      </c>
      <c r="E64" s="17" t="s">
        <v>177</v>
      </c>
      <c r="F64" s="181">
        <v>133.15199999999999</v>
      </c>
      <c r="H64" s="32"/>
    </row>
    <row r="65" spans="2:8" s="1" customFormat="1" ht="16.899999999999999" customHeight="1">
      <c r="B65" s="32"/>
      <c r="C65" s="180" t="s">
        <v>181</v>
      </c>
      <c r="D65" s="180" t="s">
        <v>182</v>
      </c>
      <c r="E65" s="17" t="s">
        <v>177</v>
      </c>
      <c r="F65" s="181">
        <v>133.15199999999999</v>
      </c>
      <c r="H65" s="32"/>
    </row>
    <row r="66" spans="2:8" s="1" customFormat="1" ht="16.899999999999999" customHeight="1">
      <c r="B66" s="32"/>
      <c r="C66" s="180" t="s">
        <v>208</v>
      </c>
      <c r="D66" s="180" t="s">
        <v>209</v>
      </c>
      <c r="E66" s="17" t="s">
        <v>177</v>
      </c>
      <c r="F66" s="181">
        <v>1747.2159999999999</v>
      </c>
      <c r="H66" s="32"/>
    </row>
    <row r="67" spans="2:8" s="1" customFormat="1" ht="16.899999999999999" customHeight="1">
      <c r="B67" s="32"/>
      <c r="C67" s="176" t="s">
        <v>113</v>
      </c>
      <c r="D67" s="177" t="s">
        <v>114</v>
      </c>
      <c r="E67" s="178" t="s">
        <v>112</v>
      </c>
      <c r="F67" s="179">
        <v>0.4</v>
      </c>
      <c r="H67" s="32"/>
    </row>
    <row r="68" spans="2:8" s="1" customFormat="1" ht="16.899999999999999" customHeight="1">
      <c r="B68" s="32"/>
      <c r="C68" s="180" t="s">
        <v>19</v>
      </c>
      <c r="D68" s="180" t="s">
        <v>291</v>
      </c>
      <c r="E68" s="17" t="s">
        <v>19</v>
      </c>
      <c r="F68" s="181">
        <v>0.4</v>
      </c>
      <c r="H68" s="32"/>
    </row>
    <row r="69" spans="2:8" s="1" customFormat="1" ht="16.899999999999999" customHeight="1">
      <c r="B69" s="32"/>
      <c r="C69" s="182" t="s">
        <v>288</v>
      </c>
      <c r="H69" s="32"/>
    </row>
    <row r="70" spans="2:8" s="1" customFormat="1" ht="16.899999999999999" customHeight="1">
      <c r="B70" s="32"/>
      <c r="C70" s="180" t="s">
        <v>162</v>
      </c>
      <c r="D70" s="180" t="s">
        <v>163</v>
      </c>
      <c r="E70" s="17" t="s">
        <v>148</v>
      </c>
      <c r="F70" s="181">
        <v>195.70099999999999</v>
      </c>
      <c r="H70" s="32"/>
    </row>
    <row r="71" spans="2:8" s="1" customFormat="1" ht="16.899999999999999" customHeight="1">
      <c r="B71" s="32"/>
      <c r="C71" s="180" t="s">
        <v>208</v>
      </c>
      <c r="D71" s="180" t="s">
        <v>209</v>
      </c>
      <c r="E71" s="17" t="s">
        <v>177</v>
      </c>
      <c r="F71" s="181">
        <v>1747.2159999999999</v>
      </c>
      <c r="H71" s="32"/>
    </row>
    <row r="72" spans="2:8" s="1" customFormat="1" ht="16.899999999999999" customHeight="1">
      <c r="B72" s="32"/>
      <c r="C72" s="176" t="s">
        <v>116</v>
      </c>
      <c r="D72" s="177" t="s">
        <v>117</v>
      </c>
      <c r="E72" s="178" t="s">
        <v>95</v>
      </c>
      <c r="F72" s="179">
        <v>7.18</v>
      </c>
      <c r="H72" s="32"/>
    </row>
    <row r="73" spans="2:8" s="1" customFormat="1" ht="16.899999999999999" customHeight="1">
      <c r="B73" s="32"/>
      <c r="C73" s="180" t="s">
        <v>19</v>
      </c>
      <c r="D73" s="180" t="s">
        <v>118</v>
      </c>
      <c r="E73" s="17" t="s">
        <v>19</v>
      </c>
      <c r="F73" s="181">
        <v>7.18</v>
      </c>
      <c r="H73" s="32"/>
    </row>
    <row r="74" spans="2:8" s="1" customFormat="1" ht="16.899999999999999" customHeight="1">
      <c r="B74" s="32"/>
      <c r="C74" s="182" t="s">
        <v>288</v>
      </c>
      <c r="H74" s="32"/>
    </row>
    <row r="75" spans="2:8" s="1" customFormat="1" ht="16.899999999999999" customHeight="1">
      <c r="B75" s="32"/>
      <c r="C75" s="180" t="s">
        <v>146</v>
      </c>
      <c r="D75" s="180" t="s">
        <v>147</v>
      </c>
      <c r="E75" s="17" t="s">
        <v>148</v>
      </c>
      <c r="F75" s="181">
        <v>403.51600000000002</v>
      </c>
      <c r="H75" s="32"/>
    </row>
    <row r="76" spans="2:8" s="1" customFormat="1" ht="16.899999999999999" customHeight="1">
      <c r="B76" s="32"/>
      <c r="C76" s="180" t="s">
        <v>162</v>
      </c>
      <c r="D76" s="180" t="s">
        <v>163</v>
      </c>
      <c r="E76" s="17" t="s">
        <v>148</v>
      </c>
      <c r="F76" s="181">
        <v>195.70099999999999</v>
      </c>
      <c r="H76" s="32"/>
    </row>
    <row r="77" spans="2:8" s="1" customFormat="1" ht="16.899999999999999" customHeight="1">
      <c r="B77" s="32"/>
      <c r="C77" s="180" t="s">
        <v>189</v>
      </c>
      <c r="D77" s="180" t="s">
        <v>190</v>
      </c>
      <c r="E77" s="17" t="s">
        <v>177</v>
      </c>
      <c r="F77" s="181">
        <v>8070.32</v>
      </c>
      <c r="H77" s="32"/>
    </row>
    <row r="78" spans="2:8" s="1" customFormat="1" ht="16.899999999999999" customHeight="1">
      <c r="B78" s="32"/>
      <c r="C78" s="180" t="s">
        <v>197</v>
      </c>
      <c r="D78" s="180" t="s">
        <v>198</v>
      </c>
      <c r="E78" s="17" t="s">
        <v>177</v>
      </c>
      <c r="F78" s="181">
        <v>4035.16</v>
      </c>
      <c r="H78" s="32"/>
    </row>
    <row r="79" spans="2:8" s="1" customFormat="1" ht="16.899999999999999" customHeight="1">
      <c r="B79" s="32"/>
      <c r="C79" s="180" t="s">
        <v>204</v>
      </c>
      <c r="D79" s="180" t="s">
        <v>205</v>
      </c>
      <c r="E79" s="17" t="s">
        <v>177</v>
      </c>
      <c r="F79" s="181">
        <v>4035.16</v>
      </c>
      <c r="H79" s="32"/>
    </row>
    <row r="80" spans="2:8" s="1" customFormat="1" ht="16.899999999999999" customHeight="1">
      <c r="B80" s="32"/>
      <c r="C80" s="180" t="s">
        <v>208</v>
      </c>
      <c r="D80" s="180" t="s">
        <v>209</v>
      </c>
      <c r="E80" s="17" t="s">
        <v>177</v>
      </c>
      <c r="F80" s="181">
        <v>1747.2159999999999</v>
      </c>
      <c r="H80" s="32"/>
    </row>
    <row r="81" spans="2:8" s="1" customFormat="1" ht="16.899999999999999" customHeight="1">
      <c r="B81" s="32"/>
      <c r="C81" s="176" t="s">
        <v>292</v>
      </c>
      <c r="D81" s="177" t="s">
        <v>293</v>
      </c>
      <c r="E81" s="178" t="s">
        <v>95</v>
      </c>
      <c r="F81" s="179">
        <v>0.5</v>
      </c>
      <c r="H81" s="32"/>
    </row>
    <row r="82" spans="2:8" s="1" customFormat="1" ht="16.899999999999999" customHeight="1">
      <c r="B82" s="32"/>
      <c r="C82" s="180" t="s">
        <v>19</v>
      </c>
      <c r="D82" s="180" t="s">
        <v>294</v>
      </c>
      <c r="E82" s="17" t="s">
        <v>19</v>
      </c>
      <c r="F82" s="181">
        <v>0.5</v>
      </c>
      <c r="H82" s="32"/>
    </row>
    <row r="83" spans="2:8" s="1" customFormat="1" ht="16.899999999999999" customHeight="1">
      <c r="B83" s="32"/>
      <c r="C83" s="182" t="s">
        <v>288</v>
      </c>
      <c r="H83" s="32"/>
    </row>
    <row r="84" spans="2:8" s="1" customFormat="1" ht="16.899999999999999" customHeight="1">
      <c r="B84" s="32"/>
      <c r="C84" s="180" t="s">
        <v>184</v>
      </c>
      <c r="D84" s="180" t="s">
        <v>185</v>
      </c>
      <c r="E84" s="17" t="s">
        <v>148</v>
      </c>
      <c r="F84" s="181">
        <v>26.63</v>
      </c>
      <c r="H84" s="32"/>
    </row>
    <row r="85" spans="2:8" s="1" customFormat="1" ht="26.45" customHeight="1">
      <c r="B85" s="32"/>
      <c r="C85" s="175" t="s">
        <v>295</v>
      </c>
      <c r="D85" s="175" t="s">
        <v>88</v>
      </c>
      <c r="H85" s="32"/>
    </row>
    <row r="86" spans="2:8" s="1" customFormat="1" ht="16.899999999999999" customHeight="1">
      <c r="B86" s="32"/>
      <c r="C86" s="176" t="s">
        <v>93</v>
      </c>
      <c r="D86" s="177" t="s">
        <v>94</v>
      </c>
      <c r="E86" s="178" t="s">
        <v>95</v>
      </c>
      <c r="F86" s="179">
        <v>418</v>
      </c>
      <c r="H86" s="32"/>
    </row>
    <row r="87" spans="2:8" s="1" customFormat="1" ht="16.899999999999999" customHeight="1">
      <c r="B87" s="32"/>
      <c r="C87" s="180" t="s">
        <v>19</v>
      </c>
      <c r="D87" s="180" t="s">
        <v>296</v>
      </c>
      <c r="E87" s="17" t="s">
        <v>19</v>
      </c>
      <c r="F87" s="181">
        <v>418</v>
      </c>
      <c r="H87" s="32"/>
    </row>
    <row r="88" spans="2:8" s="1" customFormat="1" ht="16.899999999999999" customHeight="1">
      <c r="B88" s="32"/>
      <c r="C88" s="180" t="s">
        <v>19</v>
      </c>
      <c r="D88" s="180" t="s">
        <v>156</v>
      </c>
      <c r="E88" s="17" t="s">
        <v>19</v>
      </c>
      <c r="F88" s="181">
        <v>418</v>
      </c>
      <c r="H88" s="32"/>
    </row>
    <row r="89" spans="2:8" s="1" customFormat="1" ht="16.899999999999999" customHeight="1">
      <c r="B89" s="32"/>
      <c r="C89" s="182" t="s">
        <v>288</v>
      </c>
      <c r="H89" s="32"/>
    </row>
    <row r="90" spans="2:8" s="1" customFormat="1" ht="16.899999999999999" customHeight="1">
      <c r="B90" s="32"/>
      <c r="C90" s="180" t="s">
        <v>146</v>
      </c>
      <c r="D90" s="180" t="s">
        <v>147</v>
      </c>
      <c r="E90" s="17" t="s">
        <v>148</v>
      </c>
      <c r="F90" s="181">
        <v>450.18599999999998</v>
      </c>
      <c r="H90" s="32"/>
    </row>
    <row r="91" spans="2:8" s="1" customFormat="1" ht="16.899999999999999" customHeight="1">
      <c r="B91" s="32"/>
      <c r="C91" s="180" t="s">
        <v>162</v>
      </c>
      <c r="D91" s="180" t="s">
        <v>163</v>
      </c>
      <c r="E91" s="17" t="s">
        <v>148</v>
      </c>
      <c r="F91" s="181">
        <v>996.41200000000003</v>
      </c>
      <c r="H91" s="32"/>
    </row>
    <row r="92" spans="2:8" s="1" customFormat="1" ht="16.899999999999999" customHeight="1">
      <c r="B92" s="32"/>
      <c r="C92" s="180" t="s">
        <v>247</v>
      </c>
      <c r="D92" s="180" t="s">
        <v>248</v>
      </c>
      <c r="E92" s="17" t="s">
        <v>177</v>
      </c>
      <c r="F92" s="181">
        <v>3001.24</v>
      </c>
      <c r="H92" s="32"/>
    </row>
    <row r="93" spans="2:8" s="1" customFormat="1" ht="16.899999999999999" customHeight="1">
      <c r="B93" s="32"/>
      <c r="C93" s="180" t="s">
        <v>251</v>
      </c>
      <c r="D93" s="180" t="s">
        <v>252</v>
      </c>
      <c r="E93" s="17" t="s">
        <v>177</v>
      </c>
      <c r="F93" s="181">
        <v>6002.48</v>
      </c>
      <c r="H93" s="32"/>
    </row>
    <row r="94" spans="2:8" s="1" customFormat="1" ht="16.899999999999999" customHeight="1">
      <c r="B94" s="32"/>
      <c r="C94" s="180" t="s">
        <v>189</v>
      </c>
      <c r="D94" s="180" t="s">
        <v>190</v>
      </c>
      <c r="E94" s="17" t="s">
        <v>177</v>
      </c>
      <c r="F94" s="181">
        <v>9003.7199999999993</v>
      </c>
      <c r="H94" s="32"/>
    </row>
    <row r="95" spans="2:8" s="1" customFormat="1" ht="16.899999999999999" customHeight="1">
      <c r="B95" s="32"/>
      <c r="C95" s="180" t="s">
        <v>257</v>
      </c>
      <c r="D95" s="180" t="s">
        <v>258</v>
      </c>
      <c r="E95" s="17" t="s">
        <v>177</v>
      </c>
      <c r="F95" s="181">
        <v>3001.24</v>
      </c>
      <c r="H95" s="32"/>
    </row>
    <row r="96" spans="2:8" s="1" customFormat="1" ht="16.899999999999999" customHeight="1">
      <c r="B96" s="32"/>
      <c r="C96" s="180" t="s">
        <v>197</v>
      </c>
      <c r="D96" s="180" t="s">
        <v>198</v>
      </c>
      <c r="E96" s="17" t="s">
        <v>177</v>
      </c>
      <c r="F96" s="181">
        <v>3001.24</v>
      </c>
      <c r="H96" s="32"/>
    </row>
    <row r="97" spans="2:8" s="1" customFormat="1" ht="16.899999999999999" customHeight="1">
      <c r="B97" s="32"/>
      <c r="C97" s="180" t="s">
        <v>204</v>
      </c>
      <c r="D97" s="180" t="s">
        <v>205</v>
      </c>
      <c r="E97" s="17" t="s">
        <v>177</v>
      </c>
      <c r="F97" s="181">
        <v>3001.24</v>
      </c>
      <c r="H97" s="32"/>
    </row>
    <row r="98" spans="2:8" s="1" customFormat="1" ht="16.899999999999999" customHeight="1">
      <c r="B98" s="32"/>
      <c r="C98" s="180" t="s">
        <v>261</v>
      </c>
      <c r="D98" s="180" t="s">
        <v>262</v>
      </c>
      <c r="E98" s="17" t="s">
        <v>177</v>
      </c>
      <c r="F98" s="181">
        <v>3001.24</v>
      </c>
      <c r="H98" s="32"/>
    </row>
    <row r="99" spans="2:8" s="1" customFormat="1" ht="16.899999999999999" customHeight="1">
      <c r="B99" s="32"/>
      <c r="C99" s="180" t="s">
        <v>208</v>
      </c>
      <c r="D99" s="180" t="s">
        <v>209</v>
      </c>
      <c r="E99" s="17" t="s">
        <v>177</v>
      </c>
      <c r="F99" s="181">
        <v>1200.4960000000001</v>
      </c>
      <c r="H99" s="32"/>
    </row>
    <row r="100" spans="2:8" s="1" customFormat="1" ht="16.899999999999999" customHeight="1">
      <c r="B100" s="32"/>
      <c r="C100" s="180" t="s">
        <v>215</v>
      </c>
      <c r="D100" s="180" t="s">
        <v>216</v>
      </c>
      <c r="E100" s="17" t="s">
        <v>177</v>
      </c>
      <c r="F100" s="181">
        <v>206.75</v>
      </c>
      <c r="H100" s="32"/>
    </row>
    <row r="101" spans="2:8" s="1" customFormat="1" ht="16.899999999999999" customHeight="1">
      <c r="B101" s="32"/>
      <c r="C101" s="176" t="s">
        <v>97</v>
      </c>
      <c r="D101" s="177" t="s">
        <v>98</v>
      </c>
      <c r="E101" s="178" t="s">
        <v>95</v>
      </c>
      <c r="F101" s="179">
        <v>497.56799999999998</v>
      </c>
      <c r="H101" s="32"/>
    </row>
    <row r="102" spans="2:8" s="1" customFormat="1" ht="16.899999999999999" customHeight="1">
      <c r="B102" s="32"/>
      <c r="C102" s="180" t="s">
        <v>19</v>
      </c>
      <c r="D102" s="180" t="s">
        <v>297</v>
      </c>
      <c r="E102" s="17" t="s">
        <v>19</v>
      </c>
      <c r="F102" s="181">
        <v>497.56799999999998</v>
      </c>
      <c r="H102" s="32"/>
    </row>
    <row r="103" spans="2:8" s="1" customFormat="1" ht="16.899999999999999" customHeight="1">
      <c r="B103" s="32"/>
      <c r="C103" s="180" t="s">
        <v>19</v>
      </c>
      <c r="D103" s="180" t="s">
        <v>156</v>
      </c>
      <c r="E103" s="17" t="s">
        <v>19</v>
      </c>
      <c r="F103" s="181">
        <v>497.56799999999998</v>
      </c>
      <c r="H103" s="32"/>
    </row>
    <row r="104" spans="2:8" s="1" customFormat="1" ht="16.899999999999999" customHeight="1">
      <c r="B104" s="32"/>
      <c r="C104" s="182" t="s">
        <v>288</v>
      </c>
      <c r="H104" s="32"/>
    </row>
    <row r="105" spans="2:8" s="1" customFormat="1" ht="16.899999999999999" customHeight="1">
      <c r="B105" s="32"/>
      <c r="C105" s="180" t="s">
        <v>157</v>
      </c>
      <c r="D105" s="180" t="s">
        <v>158</v>
      </c>
      <c r="E105" s="17" t="s">
        <v>148</v>
      </c>
      <c r="F105" s="181">
        <v>19.902999999999999</v>
      </c>
      <c r="H105" s="32"/>
    </row>
    <row r="106" spans="2:8" s="1" customFormat="1" ht="16.899999999999999" customHeight="1">
      <c r="B106" s="32"/>
      <c r="C106" s="180" t="s">
        <v>184</v>
      </c>
      <c r="D106" s="180" t="s">
        <v>185</v>
      </c>
      <c r="E106" s="17" t="s">
        <v>148</v>
      </c>
      <c r="F106" s="181">
        <v>19.902999999999999</v>
      </c>
      <c r="H106" s="32"/>
    </row>
    <row r="107" spans="2:8" s="1" customFormat="1" ht="16.899999999999999" customHeight="1">
      <c r="B107" s="32"/>
      <c r="C107" s="176" t="s">
        <v>100</v>
      </c>
      <c r="D107" s="177" t="s">
        <v>101</v>
      </c>
      <c r="E107" s="178" t="s">
        <v>102</v>
      </c>
      <c r="F107" s="179">
        <v>450.18599999999998</v>
      </c>
      <c r="H107" s="32"/>
    </row>
    <row r="108" spans="2:8" s="1" customFormat="1" ht="16.899999999999999" customHeight="1">
      <c r="B108" s="32"/>
      <c r="C108" s="180" t="s">
        <v>19</v>
      </c>
      <c r="D108" s="180" t="s">
        <v>245</v>
      </c>
      <c r="E108" s="17" t="s">
        <v>19</v>
      </c>
      <c r="F108" s="181">
        <v>450.18599999999998</v>
      </c>
      <c r="H108" s="32"/>
    </row>
    <row r="109" spans="2:8" s="1" customFormat="1" ht="16.899999999999999" customHeight="1">
      <c r="B109" s="32"/>
      <c r="C109" s="180" t="s">
        <v>100</v>
      </c>
      <c r="D109" s="180" t="s">
        <v>156</v>
      </c>
      <c r="E109" s="17" t="s">
        <v>19</v>
      </c>
      <c r="F109" s="181">
        <v>450.18599999999998</v>
      </c>
      <c r="H109" s="32"/>
    </row>
    <row r="110" spans="2:8" s="1" customFormat="1" ht="16.899999999999999" customHeight="1">
      <c r="B110" s="32"/>
      <c r="C110" s="182" t="s">
        <v>288</v>
      </c>
      <c r="H110" s="32"/>
    </row>
    <row r="111" spans="2:8" s="1" customFormat="1" ht="16.899999999999999" customHeight="1">
      <c r="B111" s="32"/>
      <c r="C111" s="180" t="s">
        <v>146</v>
      </c>
      <c r="D111" s="180" t="s">
        <v>147</v>
      </c>
      <c r="E111" s="17" t="s">
        <v>148</v>
      </c>
      <c r="F111" s="181">
        <v>450.18599999999998</v>
      </c>
      <c r="H111" s="32"/>
    </row>
    <row r="112" spans="2:8" s="1" customFormat="1" ht="16.899999999999999" customHeight="1">
      <c r="B112" s="32"/>
      <c r="C112" s="180" t="s">
        <v>230</v>
      </c>
      <c r="D112" s="180" t="s">
        <v>231</v>
      </c>
      <c r="E112" s="17" t="s">
        <v>223</v>
      </c>
      <c r="F112" s="181">
        <v>1365.5650000000001</v>
      </c>
      <c r="H112" s="32"/>
    </row>
    <row r="113" spans="2:8" s="1" customFormat="1" ht="16.899999999999999" customHeight="1">
      <c r="B113" s="32"/>
      <c r="C113" s="180" t="s">
        <v>169</v>
      </c>
      <c r="D113" s="180" t="s">
        <v>170</v>
      </c>
      <c r="E113" s="17" t="s">
        <v>148</v>
      </c>
      <c r="F113" s="181">
        <v>1466.501</v>
      </c>
      <c r="H113" s="32"/>
    </row>
    <row r="114" spans="2:8" s="1" customFormat="1" ht="16.899999999999999" customHeight="1">
      <c r="B114" s="32"/>
      <c r="C114" s="176" t="s">
        <v>103</v>
      </c>
      <c r="D114" s="177" t="s">
        <v>104</v>
      </c>
      <c r="E114" s="178" t="s">
        <v>102</v>
      </c>
      <c r="F114" s="179">
        <v>96.04</v>
      </c>
      <c r="H114" s="32"/>
    </row>
    <row r="115" spans="2:8" s="1" customFormat="1" ht="16.899999999999999" customHeight="1">
      <c r="B115" s="32"/>
      <c r="C115" s="180" t="s">
        <v>19</v>
      </c>
      <c r="D115" s="180" t="s">
        <v>165</v>
      </c>
      <c r="E115" s="17" t="s">
        <v>19</v>
      </c>
      <c r="F115" s="181">
        <v>96.04</v>
      </c>
      <c r="H115" s="32"/>
    </row>
    <row r="116" spans="2:8" s="1" customFormat="1" ht="16.899999999999999" customHeight="1">
      <c r="B116" s="32"/>
      <c r="C116" s="180" t="s">
        <v>103</v>
      </c>
      <c r="D116" s="180" t="s">
        <v>166</v>
      </c>
      <c r="E116" s="17" t="s">
        <v>19</v>
      </c>
      <c r="F116" s="181">
        <v>96.04</v>
      </c>
      <c r="H116" s="32"/>
    </row>
    <row r="117" spans="2:8" s="1" customFormat="1" ht="16.899999999999999" customHeight="1">
      <c r="B117" s="32"/>
      <c r="C117" s="182" t="s">
        <v>288</v>
      </c>
      <c r="H117" s="32"/>
    </row>
    <row r="118" spans="2:8" s="1" customFormat="1" ht="16.899999999999999" customHeight="1">
      <c r="B118" s="32"/>
      <c r="C118" s="180" t="s">
        <v>162</v>
      </c>
      <c r="D118" s="180" t="s">
        <v>163</v>
      </c>
      <c r="E118" s="17" t="s">
        <v>148</v>
      </c>
      <c r="F118" s="181">
        <v>996.41200000000003</v>
      </c>
      <c r="H118" s="32"/>
    </row>
    <row r="119" spans="2:8" s="1" customFormat="1" ht="16.899999999999999" customHeight="1">
      <c r="B119" s="32"/>
      <c r="C119" s="180" t="s">
        <v>230</v>
      </c>
      <c r="D119" s="180" t="s">
        <v>231</v>
      </c>
      <c r="E119" s="17" t="s">
        <v>223</v>
      </c>
      <c r="F119" s="181">
        <v>1365.5650000000001</v>
      </c>
      <c r="H119" s="32"/>
    </row>
    <row r="120" spans="2:8" s="1" customFormat="1" ht="16.899999999999999" customHeight="1">
      <c r="B120" s="32"/>
      <c r="C120" s="180" t="s">
        <v>169</v>
      </c>
      <c r="D120" s="180" t="s">
        <v>170</v>
      </c>
      <c r="E120" s="17" t="s">
        <v>148</v>
      </c>
      <c r="F120" s="181">
        <v>1466.501</v>
      </c>
      <c r="H120" s="32"/>
    </row>
    <row r="121" spans="2:8" s="1" customFormat="1" ht="16.899999999999999" customHeight="1">
      <c r="B121" s="32"/>
      <c r="C121" s="176" t="s">
        <v>105</v>
      </c>
      <c r="D121" s="177" t="s">
        <v>106</v>
      </c>
      <c r="E121" s="178" t="s">
        <v>102</v>
      </c>
      <c r="F121" s="179">
        <v>0</v>
      </c>
      <c r="H121" s="32"/>
    </row>
    <row r="122" spans="2:8" s="1" customFormat="1" ht="16.899999999999999" customHeight="1">
      <c r="B122" s="32"/>
      <c r="C122" s="176" t="s">
        <v>107</v>
      </c>
      <c r="D122" s="177" t="s">
        <v>108</v>
      </c>
      <c r="E122" s="178" t="s">
        <v>102</v>
      </c>
      <c r="F122" s="179">
        <v>19.902999999999999</v>
      </c>
      <c r="H122" s="32"/>
    </row>
    <row r="123" spans="2:8" s="1" customFormat="1" ht="16.899999999999999" customHeight="1">
      <c r="B123" s="32"/>
      <c r="C123" s="180" t="s">
        <v>19</v>
      </c>
      <c r="D123" s="180" t="s">
        <v>161</v>
      </c>
      <c r="E123" s="17" t="s">
        <v>19</v>
      </c>
      <c r="F123" s="181">
        <v>19.902999999999999</v>
      </c>
      <c r="H123" s="32"/>
    </row>
    <row r="124" spans="2:8" s="1" customFormat="1" ht="16.899999999999999" customHeight="1">
      <c r="B124" s="32"/>
      <c r="C124" s="180" t="s">
        <v>107</v>
      </c>
      <c r="D124" s="180" t="s">
        <v>156</v>
      </c>
      <c r="E124" s="17" t="s">
        <v>19</v>
      </c>
      <c r="F124" s="181">
        <v>19.902999999999999</v>
      </c>
      <c r="H124" s="32"/>
    </row>
    <row r="125" spans="2:8" s="1" customFormat="1" ht="16.899999999999999" customHeight="1">
      <c r="B125" s="32"/>
      <c r="C125" s="182" t="s">
        <v>288</v>
      </c>
      <c r="H125" s="32"/>
    </row>
    <row r="126" spans="2:8" s="1" customFormat="1" ht="16.899999999999999" customHeight="1">
      <c r="B126" s="32"/>
      <c r="C126" s="180" t="s">
        <v>157</v>
      </c>
      <c r="D126" s="180" t="s">
        <v>158</v>
      </c>
      <c r="E126" s="17" t="s">
        <v>148</v>
      </c>
      <c r="F126" s="181">
        <v>19.902999999999999</v>
      </c>
      <c r="H126" s="32"/>
    </row>
    <row r="127" spans="2:8" s="1" customFormat="1" ht="16.899999999999999" customHeight="1">
      <c r="B127" s="32"/>
      <c r="C127" s="180" t="s">
        <v>221</v>
      </c>
      <c r="D127" s="180" t="s">
        <v>222</v>
      </c>
      <c r="E127" s="17" t="s">
        <v>223</v>
      </c>
      <c r="F127" s="181">
        <v>1656.4949999999999</v>
      </c>
      <c r="H127" s="32"/>
    </row>
    <row r="128" spans="2:8" s="1" customFormat="1" ht="16.899999999999999" customHeight="1">
      <c r="B128" s="32"/>
      <c r="C128" s="180" t="s">
        <v>169</v>
      </c>
      <c r="D128" s="180" t="s">
        <v>170</v>
      </c>
      <c r="E128" s="17" t="s">
        <v>148</v>
      </c>
      <c r="F128" s="181">
        <v>1466.501</v>
      </c>
      <c r="H128" s="32"/>
    </row>
    <row r="129" spans="2:8" s="1" customFormat="1" ht="16.899999999999999" customHeight="1">
      <c r="B129" s="32"/>
      <c r="C129" s="176" t="s">
        <v>242</v>
      </c>
      <c r="D129" s="177" t="s">
        <v>243</v>
      </c>
      <c r="E129" s="178" t="s">
        <v>102</v>
      </c>
      <c r="F129" s="179">
        <v>900.37199999999996</v>
      </c>
      <c r="H129" s="32"/>
    </row>
    <row r="130" spans="2:8" s="1" customFormat="1" ht="16.899999999999999" customHeight="1">
      <c r="B130" s="32"/>
      <c r="C130" s="180" t="s">
        <v>19</v>
      </c>
      <c r="D130" s="180" t="s">
        <v>246</v>
      </c>
      <c r="E130" s="17" t="s">
        <v>19</v>
      </c>
      <c r="F130" s="181">
        <v>900.37199999999996</v>
      </c>
      <c r="H130" s="32"/>
    </row>
    <row r="131" spans="2:8" s="1" customFormat="1" ht="16.899999999999999" customHeight="1">
      <c r="B131" s="32"/>
      <c r="C131" s="180" t="s">
        <v>242</v>
      </c>
      <c r="D131" s="180" t="s">
        <v>166</v>
      </c>
      <c r="E131" s="17" t="s">
        <v>19</v>
      </c>
      <c r="F131" s="181">
        <v>900.37199999999996</v>
      </c>
      <c r="H131" s="32"/>
    </row>
    <row r="132" spans="2:8" s="1" customFormat="1" ht="16.899999999999999" customHeight="1">
      <c r="B132" s="32"/>
      <c r="C132" s="182" t="s">
        <v>288</v>
      </c>
      <c r="H132" s="32"/>
    </row>
    <row r="133" spans="2:8" s="1" customFormat="1" ht="16.899999999999999" customHeight="1">
      <c r="B133" s="32"/>
      <c r="C133" s="180" t="s">
        <v>162</v>
      </c>
      <c r="D133" s="180" t="s">
        <v>163</v>
      </c>
      <c r="E133" s="17" t="s">
        <v>148</v>
      </c>
      <c r="F133" s="181">
        <v>996.41200000000003</v>
      </c>
      <c r="H133" s="32"/>
    </row>
    <row r="134" spans="2:8" s="1" customFormat="1" ht="16.899999999999999" customHeight="1">
      <c r="B134" s="32"/>
      <c r="C134" s="180" t="s">
        <v>221</v>
      </c>
      <c r="D134" s="180" t="s">
        <v>222</v>
      </c>
      <c r="E134" s="17" t="s">
        <v>223</v>
      </c>
      <c r="F134" s="181">
        <v>1656.4949999999999</v>
      </c>
      <c r="H134" s="32"/>
    </row>
    <row r="135" spans="2:8" s="1" customFormat="1" ht="16.899999999999999" customHeight="1">
      <c r="B135" s="32"/>
      <c r="C135" s="180" t="s">
        <v>169</v>
      </c>
      <c r="D135" s="180" t="s">
        <v>170</v>
      </c>
      <c r="E135" s="17" t="s">
        <v>148</v>
      </c>
      <c r="F135" s="181">
        <v>1466.501</v>
      </c>
      <c r="H135" s="32"/>
    </row>
    <row r="136" spans="2:8" s="1" customFormat="1" ht="16.899999999999999" customHeight="1">
      <c r="B136" s="32"/>
      <c r="C136" s="176" t="s">
        <v>113</v>
      </c>
      <c r="D136" s="177" t="s">
        <v>114</v>
      </c>
      <c r="E136" s="178" t="s">
        <v>112</v>
      </c>
      <c r="F136" s="179">
        <v>0.4</v>
      </c>
      <c r="H136" s="32"/>
    </row>
    <row r="137" spans="2:8" s="1" customFormat="1" ht="16.899999999999999" customHeight="1">
      <c r="B137" s="32"/>
      <c r="C137" s="180" t="s">
        <v>19</v>
      </c>
      <c r="D137" s="180" t="s">
        <v>291</v>
      </c>
      <c r="E137" s="17" t="s">
        <v>19</v>
      </c>
      <c r="F137" s="181">
        <v>0.4</v>
      </c>
      <c r="H137" s="32"/>
    </row>
    <row r="138" spans="2:8" s="1" customFormat="1" ht="16.899999999999999" customHeight="1">
      <c r="B138" s="32"/>
      <c r="C138" s="182" t="s">
        <v>288</v>
      </c>
      <c r="H138" s="32"/>
    </row>
    <row r="139" spans="2:8" s="1" customFormat="1" ht="16.899999999999999" customHeight="1">
      <c r="B139" s="32"/>
      <c r="C139" s="180" t="s">
        <v>162</v>
      </c>
      <c r="D139" s="180" t="s">
        <v>163</v>
      </c>
      <c r="E139" s="17" t="s">
        <v>148</v>
      </c>
      <c r="F139" s="181">
        <v>996.41200000000003</v>
      </c>
      <c r="H139" s="32"/>
    </row>
    <row r="140" spans="2:8" s="1" customFormat="1" ht="16.899999999999999" customHeight="1">
      <c r="B140" s="32"/>
      <c r="C140" s="180" t="s">
        <v>208</v>
      </c>
      <c r="D140" s="180" t="s">
        <v>209</v>
      </c>
      <c r="E140" s="17" t="s">
        <v>177</v>
      </c>
      <c r="F140" s="181">
        <v>1200.4960000000001</v>
      </c>
      <c r="H140" s="32"/>
    </row>
    <row r="141" spans="2:8" s="1" customFormat="1" ht="16.899999999999999" customHeight="1">
      <c r="B141" s="32"/>
      <c r="C141" s="176" t="s">
        <v>116</v>
      </c>
      <c r="D141" s="177" t="s">
        <v>117</v>
      </c>
      <c r="E141" s="178" t="s">
        <v>95</v>
      </c>
      <c r="F141" s="179">
        <v>7.18</v>
      </c>
      <c r="H141" s="32"/>
    </row>
    <row r="142" spans="2:8" s="1" customFormat="1" ht="16.899999999999999" customHeight="1">
      <c r="B142" s="32"/>
      <c r="C142" s="180" t="s">
        <v>19</v>
      </c>
      <c r="D142" s="180" t="s">
        <v>118</v>
      </c>
      <c r="E142" s="17" t="s">
        <v>19</v>
      </c>
      <c r="F142" s="181">
        <v>7.18</v>
      </c>
      <c r="H142" s="32"/>
    </row>
    <row r="143" spans="2:8" s="1" customFormat="1" ht="16.899999999999999" customHeight="1">
      <c r="B143" s="32"/>
      <c r="C143" s="182" t="s">
        <v>288</v>
      </c>
      <c r="H143" s="32"/>
    </row>
    <row r="144" spans="2:8" s="1" customFormat="1" ht="16.899999999999999" customHeight="1">
      <c r="B144" s="32"/>
      <c r="C144" s="180" t="s">
        <v>146</v>
      </c>
      <c r="D144" s="180" t="s">
        <v>147</v>
      </c>
      <c r="E144" s="17" t="s">
        <v>148</v>
      </c>
      <c r="F144" s="181">
        <v>450.18599999999998</v>
      </c>
      <c r="H144" s="32"/>
    </row>
    <row r="145" spans="2:8" s="1" customFormat="1" ht="16.899999999999999" customHeight="1">
      <c r="B145" s="32"/>
      <c r="C145" s="180" t="s">
        <v>162</v>
      </c>
      <c r="D145" s="180" t="s">
        <v>163</v>
      </c>
      <c r="E145" s="17" t="s">
        <v>148</v>
      </c>
      <c r="F145" s="181">
        <v>996.41200000000003</v>
      </c>
      <c r="H145" s="32"/>
    </row>
    <row r="146" spans="2:8" s="1" customFormat="1" ht="16.899999999999999" customHeight="1">
      <c r="B146" s="32"/>
      <c r="C146" s="180" t="s">
        <v>247</v>
      </c>
      <c r="D146" s="180" t="s">
        <v>248</v>
      </c>
      <c r="E146" s="17" t="s">
        <v>177</v>
      </c>
      <c r="F146" s="181">
        <v>3001.24</v>
      </c>
      <c r="H146" s="32"/>
    </row>
    <row r="147" spans="2:8" s="1" customFormat="1" ht="16.899999999999999" customHeight="1">
      <c r="B147" s="32"/>
      <c r="C147" s="180" t="s">
        <v>251</v>
      </c>
      <c r="D147" s="180" t="s">
        <v>252</v>
      </c>
      <c r="E147" s="17" t="s">
        <v>177</v>
      </c>
      <c r="F147" s="181">
        <v>6002.48</v>
      </c>
      <c r="H147" s="32"/>
    </row>
    <row r="148" spans="2:8" s="1" customFormat="1" ht="16.899999999999999" customHeight="1">
      <c r="B148" s="32"/>
      <c r="C148" s="180" t="s">
        <v>189</v>
      </c>
      <c r="D148" s="180" t="s">
        <v>190</v>
      </c>
      <c r="E148" s="17" t="s">
        <v>177</v>
      </c>
      <c r="F148" s="181">
        <v>9003.7199999999993</v>
      </c>
      <c r="H148" s="32"/>
    </row>
    <row r="149" spans="2:8" s="1" customFormat="1" ht="16.899999999999999" customHeight="1">
      <c r="B149" s="32"/>
      <c r="C149" s="180" t="s">
        <v>257</v>
      </c>
      <c r="D149" s="180" t="s">
        <v>258</v>
      </c>
      <c r="E149" s="17" t="s">
        <v>177</v>
      </c>
      <c r="F149" s="181">
        <v>3001.24</v>
      </c>
      <c r="H149" s="32"/>
    </row>
    <row r="150" spans="2:8" s="1" customFormat="1" ht="16.899999999999999" customHeight="1">
      <c r="B150" s="32"/>
      <c r="C150" s="180" t="s">
        <v>197</v>
      </c>
      <c r="D150" s="180" t="s">
        <v>198</v>
      </c>
      <c r="E150" s="17" t="s">
        <v>177</v>
      </c>
      <c r="F150" s="181">
        <v>3001.24</v>
      </c>
      <c r="H150" s="32"/>
    </row>
    <row r="151" spans="2:8" s="1" customFormat="1" ht="16.899999999999999" customHeight="1">
      <c r="B151" s="32"/>
      <c r="C151" s="180" t="s">
        <v>204</v>
      </c>
      <c r="D151" s="180" t="s">
        <v>205</v>
      </c>
      <c r="E151" s="17" t="s">
        <v>177</v>
      </c>
      <c r="F151" s="181">
        <v>3001.24</v>
      </c>
      <c r="H151" s="32"/>
    </row>
    <row r="152" spans="2:8" s="1" customFormat="1" ht="16.899999999999999" customHeight="1">
      <c r="B152" s="32"/>
      <c r="C152" s="180" t="s">
        <v>261</v>
      </c>
      <c r="D152" s="180" t="s">
        <v>262</v>
      </c>
      <c r="E152" s="17" t="s">
        <v>177</v>
      </c>
      <c r="F152" s="181">
        <v>3001.24</v>
      </c>
      <c r="H152" s="32"/>
    </row>
    <row r="153" spans="2:8" s="1" customFormat="1" ht="16.899999999999999" customHeight="1">
      <c r="B153" s="32"/>
      <c r="C153" s="180" t="s">
        <v>208</v>
      </c>
      <c r="D153" s="180" t="s">
        <v>209</v>
      </c>
      <c r="E153" s="17" t="s">
        <v>177</v>
      </c>
      <c r="F153" s="181">
        <v>1200.4960000000001</v>
      </c>
      <c r="H153" s="32"/>
    </row>
    <row r="154" spans="2:8" s="1" customFormat="1" ht="16.899999999999999" customHeight="1">
      <c r="B154" s="32"/>
      <c r="C154" s="176" t="s">
        <v>292</v>
      </c>
      <c r="D154" s="177" t="s">
        <v>293</v>
      </c>
      <c r="E154" s="178" t="s">
        <v>95</v>
      </c>
      <c r="F154" s="179">
        <v>0.5</v>
      </c>
      <c r="H154" s="32"/>
    </row>
    <row r="155" spans="2:8" s="1" customFormat="1" ht="16.899999999999999" customHeight="1">
      <c r="B155" s="32"/>
      <c r="C155" s="180" t="s">
        <v>19</v>
      </c>
      <c r="D155" s="180" t="s">
        <v>294</v>
      </c>
      <c r="E155" s="17" t="s">
        <v>19</v>
      </c>
      <c r="F155" s="181">
        <v>0.5</v>
      </c>
      <c r="H155" s="32"/>
    </row>
    <row r="156" spans="2:8" s="1" customFormat="1" ht="16.899999999999999" customHeight="1">
      <c r="B156" s="32"/>
      <c r="C156" s="182" t="s">
        <v>288</v>
      </c>
      <c r="H156" s="32"/>
    </row>
    <row r="157" spans="2:8" s="1" customFormat="1" ht="16.899999999999999" customHeight="1">
      <c r="B157" s="32"/>
      <c r="C157" s="180" t="s">
        <v>184</v>
      </c>
      <c r="D157" s="180" t="s">
        <v>185</v>
      </c>
      <c r="E157" s="17" t="s">
        <v>148</v>
      </c>
      <c r="F157" s="181">
        <v>19.902999999999999</v>
      </c>
      <c r="H157" s="32"/>
    </row>
    <row r="158" spans="2:8" s="1" customFormat="1" ht="7.35" customHeight="1">
      <c r="B158" s="41"/>
      <c r="C158" s="42"/>
      <c r="D158" s="42"/>
      <c r="E158" s="42"/>
      <c r="F158" s="42"/>
      <c r="G158" s="42"/>
      <c r="H158" s="32"/>
    </row>
    <row r="159" spans="2:8" s="1" customFormat="1"/>
  </sheetData>
  <sheetProtection algorithmName="SHA-512" hashValue="wQozXki1J0atS+/LiDdGz0aLwpQZ0uTcGpQ3alQr5euTBDSpF/l2lTqKE2uNraW45JStme5jXb/g2m/8AHxSxA==" saltValue="0SuNDQWpEeEMMKa9OUpsAUX+o48GIGUF2lCpDfeB7ZTXtSmFxxCbsUXF4J/FbM0Hr8I2cE1WTwhdZAppUzydS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5">
    <pageSetUpPr fitToPage="1"/>
  </sheetPr>
  <dimension ref="A1:K218"/>
  <sheetViews>
    <sheetView showGridLines="0" zoomScale="110" zoomScaleNormal="110" workbookViewId="0">
      <selection activeCell="M24" sqref="M24"/>
    </sheetView>
  </sheetViews>
  <sheetFormatPr defaultRowHeight="11.25"/>
  <cols>
    <col min="1" max="1" width="8.33203125" style="183" customWidth="1"/>
    <col min="2" max="2" width="1.6640625" style="183" customWidth="1"/>
    <col min="3" max="4" width="5" style="183" customWidth="1"/>
    <col min="5" max="5" width="11.6640625" style="183" customWidth="1"/>
    <col min="6" max="6" width="9.1640625" style="183" customWidth="1"/>
    <col min="7" max="7" width="5" style="183" customWidth="1"/>
    <col min="8" max="8" width="77.83203125" style="183" customWidth="1"/>
    <col min="9" max="10" width="20" style="183" customWidth="1"/>
    <col min="11" max="11" width="1.6640625" style="183" customWidth="1"/>
  </cols>
  <sheetData>
    <row r="1" spans="2:11" customFormat="1" ht="37.5" customHeight="1"/>
    <row r="2" spans="2:11" customFormat="1" ht="7.5" customHeight="1">
      <c r="B2" s="184"/>
      <c r="C2" s="185"/>
      <c r="D2" s="185"/>
      <c r="E2" s="185"/>
      <c r="F2" s="185"/>
      <c r="G2" s="185"/>
      <c r="H2" s="185"/>
      <c r="I2" s="185"/>
      <c r="J2" s="185"/>
      <c r="K2" s="186"/>
    </row>
    <row r="3" spans="2:11" s="15" customFormat="1" ht="45" customHeight="1">
      <c r="B3" s="187"/>
      <c r="C3" s="304" t="s">
        <v>298</v>
      </c>
      <c r="D3" s="304"/>
      <c r="E3" s="304"/>
      <c r="F3" s="304"/>
      <c r="G3" s="304"/>
      <c r="H3" s="304"/>
      <c r="I3" s="304"/>
      <c r="J3" s="304"/>
      <c r="K3" s="188"/>
    </row>
    <row r="4" spans="2:11" customFormat="1" ht="25.5" customHeight="1">
      <c r="B4" s="189"/>
      <c r="C4" s="309" t="s">
        <v>299</v>
      </c>
      <c r="D4" s="309"/>
      <c r="E4" s="309"/>
      <c r="F4" s="309"/>
      <c r="G4" s="309"/>
      <c r="H4" s="309"/>
      <c r="I4" s="309"/>
      <c r="J4" s="309"/>
      <c r="K4" s="190"/>
    </row>
    <row r="5" spans="2:11" customFormat="1" ht="5.25" customHeight="1">
      <c r="B5" s="189"/>
      <c r="C5" s="191"/>
      <c r="D5" s="191"/>
      <c r="E5" s="191"/>
      <c r="F5" s="191"/>
      <c r="G5" s="191"/>
      <c r="H5" s="191"/>
      <c r="I5" s="191"/>
      <c r="J5" s="191"/>
      <c r="K5" s="190"/>
    </row>
    <row r="6" spans="2:11" customFormat="1" ht="15" customHeight="1">
      <c r="B6" s="189"/>
      <c r="C6" s="308" t="s">
        <v>300</v>
      </c>
      <c r="D6" s="308"/>
      <c r="E6" s="308"/>
      <c r="F6" s="308"/>
      <c r="G6" s="308"/>
      <c r="H6" s="308"/>
      <c r="I6" s="308"/>
      <c r="J6" s="308"/>
      <c r="K6" s="190"/>
    </row>
    <row r="7" spans="2:11" customFormat="1" ht="15" customHeight="1">
      <c r="B7" s="193"/>
      <c r="C7" s="308" t="s">
        <v>301</v>
      </c>
      <c r="D7" s="308"/>
      <c r="E7" s="308"/>
      <c r="F7" s="308"/>
      <c r="G7" s="308"/>
      <c r="H7" s="308"/>
      <c r="I7" s="308"/>
      <c r="J7" s="308"/>
      <c r="K7" s="190"/>
    </row>
    <row r="8" spans="2:11" customFormat="1" ht="12.75" customHeight="1">
      <c r="B8" s="193"/>
      <c r="C8" s="192"/>
      <c r="D8" s="192"/>
      <c r="E8" s="192"/>
      <c r="F8" s="192"/>
      <c r="G8" s="192"/>
      <c r="H8" s="192"/>
      <c r="I8" s="192"/>
      <c r="J8" s="192"/>
      <c r="K8" s="190"/>
    </row>
    <row r="9" spans="2:11" customFormat="1" ht="15" customHeight="1">
      <c r="B9" s="193"/>
      <c r="C9" s="308" t="s">
        <v>302</v>
      </c>
      <c r="D9" s="308"/>
      <c r="E9" s="308"/>
      <c r="F9" s="308"/>
      <c r="G9" s="308"/>
      <c r="H9" s="308"/>
      <c r="I9" s="308"/>
      <c r="J9" s="308"/>
      <c r="K9" s="190"/>
    </row>
    <row r="10" spans="2:11" customFormat="1" ht="15" customHeight="1">
      <c r="B10" s="193"/>
      <c r="C10" s="192"/>
      <c r="D10" s="308" t="s">
        <v>303</v>
      </c>
      <c r="E10" s="308"/>
      <c r="F10" s="308"/>
      <c r="G10" s="308"/>
      <c r="H10" s="308"/>
      <c r="I10" s="308"/>
      <c r="J10" s="308"/>
      <c r="K10" s="190"/>
    </row>
    <row r="11" spans="2:11" customFormat="1" ht="15" customHeight="1">
      <c r="B11" s="193"/>
      <c r="C11" s="194"/>
      <c r="D11" s="308" t="s">
        <v>304</v>
      </c>
      <c r="E11" s="308"/>
      <c r="F11" s="308"/>
      <c r="G11" s="308"/>
      <c r="H11" s="308"/>
      <c r="I11" s="308"/>
      <c r="J11" s="308"/>
      <c r="K11" s="190"/>
    </row>
    <row r="12" spans="2:11" customFormat="1" ht="15" customHeight="1">
      <c r="B12" s="193"/>
      <c r="C12" s="194"/>
      <c r="D12" s="192"/>
      <c r="E12" s="192"/>
      <c r="F12" s="192"/>
      <c r="G12" s="192"/>
      <c r="H12" s="192"/>
      <c r="I12" s="192"/>
      <c r="J12" s="192"/>
      <c r="K12" s="190"/>
    </row>
    <row r="13" spans="2:11" customFormat="1" ht="15" customHeight="1">
      <c r="B13" s="193"/>
      <c r="C13" s="194"/>
      <c r="D13" s="195" t="s">
        <v>305</v>
      </c>
      <c r="E13" s="192"/>
      <c r="F13" s="192"/>
      <c r="G13" s="192"/>
      <c r="H13" s="192"/>
      <c r="I13" s="192"/>
      <c r="J13" s="192"/>
      <c r="K13" s="190"/>
    </row>
    <row r="14" spans="2:11" customFormat="1" ht="12.75" customHeight="1">
      <c r="B14" s="193"/>
      <c r="C14" s="194"/>
      <c r="D14" s="194"/>
      <c r="E14" s="194"/>
      <c r="F14" s="194"/>
      <c r="G14" s="194"/>
      <c r="H14" s="194"/>
      <c r="I14" s="194"/>
      <c r="J14" s="194"/>
      <c r="K14" s="190"/>
    </row>
    <row r="15" spans="2:11" customFormat="1" ht="15" customHeight="1">
      <c r="B15" s="193"/>
      <c r="C15" s="194"/>
      <c r="D15" s="308" t="s">
        <v>306</v>
      </c>
      <c r="E15" s="308"/>
      <c r="F15" s="308"/>
      <c r="G15" s="308"/>
      <c r="H15" s="308"/>
      <c r="I15" s="308"/>
      <c r="J15" s="308"/>
      <c r="K15" s="190"/>
    </row>
    <row r="16" spans="2:11" customFormat="1" ht="15" customHeight="1">
      <c r="B16" s="193"/>
      <c r="C16" s="194"/>
      <c r="D16" s="308" t="s">
        <v>307</v>
      </c>
      <c r="E16" s="308"/>
      <c r="F16" s="308"/>
      <c r="G16" s="308"/>
      <c r="H16" s="308"/>
      <c r="I16" s="308"/>
      <c r="J16" s="308"/>
      <c r="K16" s="190"/>
    </row>
    <row r="17" spans="2:11" customFormat="1" ht="15" customHeight="1">
      <c r="B17" s="193"/>
      <c r="C17" s="194"/>
      <c r="D17" s="308" t="s">
        <v>308</v>
      </c>
      <c r="E17" s="308"/>
      <c r="F17" s="308"/>
      <c r="G17" s="308"/>
      <c r="H17" s="308"/>
      <c r="I17" s="308"/>
      <c r="J17" s="308"/>
      <c r="K17" s="190"/>
    </row>
    <row r="18" spans="2:11" customFormat="1" ht="15" customHeight="1">
      <c r="B18" s="193"/>
      <c r="C18" s="194"/>
      <c r="D18" s="194"/>
      <c r="E18" s="196" t="s">
        <v>83</v>
      </c>
      <c r="F18" s="308" t="s">
        <v>309</v>
      </c>
      <c r="G18" s="308"/>
      <c r="H18" s="308"/>
      <c r="I18" s="308"/>
      <c r="J18" s="308"/>
      <c r="K18" s="190"/>
    </row>
    <row r="19" spans="2:11" customFormat="1" ht="15" customHeight="1">
      <c r="B19" s="193"/>
      <c r="C19" s="194"/>
      <c r="D19" s="194"/>
      <c r="E19" s="196" t="s">
        <v>310</v>
      </c>
      <c r="F19" s="308" t="s">
        <v>311</v>
      </c>
      <c r="G19" s="308"/>
      <c r="H19" s="308"/>
      <c r="I19" s="308"/>
      <c r="J19" s="308"/>
      <c r="K19" s="190"/>
    </row>
    <row r="20" spans="2:11" customFormat="1" ht="15" customHeight="1">
      <c r="B20" s="193"/>
      <c r="C20" s="194"/>
      <c r="D20" s="194"/>
      <c r="E20" s="196" t="s">
        <v>312</v>
      </c>
      <c r="F20" s="308" t="s">
        <v>313</v>
      </c>
      <c r="G20" s="308"/>
      <c r="H20" s="308"/>
      <c r="I20" s="308"/>
      <c r="J20" s="308"/>
      <c r="K20" s="190"/>
    </row>
    <row r="21" spans="2:11" customFormat="1" ht="15" customHeight="1">
      <c r="B21" s="193"/>
      <c r="C21" s="194"/>
      <c r="D21" s="194"/>
      <c r="E21" s="196" t="s">
        <v>314</v>
      </c>
      <c r="F21" s="308" t="s">
        <v>315</v>
      </c>
      <c r="G21" s="308"/>
      <c r="H21" s="308"/>
      <c r="I21" s="308"/>
      <c r="J21" s="308"/>
      <c r="K21" s="190"/>
    </row>
    <row r="22" spans="2:11" customFormat="1" ht="15" customHeight="1">
      <c r="B22" s="193"/>
      <c r="C22" s="194"/>
      <c r="D22" s="194"/>
      <c r="E22" s="196" t="s">
        <v>219</v>
      </c>
      <c r="F22" s="308" t="s">
        <v>220</v>
      </c>
      <c r="G22" s="308"/>
      <c r="H22" s="308"/>
      <c r="I22" s="308"/>
      <c r="J22" s="308"/>
      <c r="K22" s="190"/>
    </row>
    <row r="23" spans="2:11" customFormat="1" ht="15" customHeight="1">
      <c r="B23" s="193"/>
      <c r="C23" s="194"/>
      <c r="D23" s="194"/>
      <c r="E23" s="196" t="s">
        <v>316</v>
      </c>
      <c r="F23" s="308" t="s">
        <v>317</v>
      </c>
      <c r="G23" s="308"/>
      <c r="H23" s="308"/>
      <c r="I23" s="308"/>
      <c r="J23" s="308"/>
      <c r="K23" s="190"/>
    </row>
    <row r="24" spans="2:11" customFormat="1" ht="12.75" customHeight="1">
      <c r="B24" s="193"/>
      <c r="C24" s="194"/>
      <c r="D24" s="194"/>
      <c r="E24" s="194"/>
      <c r="F24" s="194"/>
      <c r="G24" s="194"/>
      <c r="H24" s="194"/>
      <c r="I24" s="194"/>
      <c r="J24" s="194"/>
      <c r="K24" s="190"/>
    </row>
    <row r="25" spans="2:11" customFormat="1" ht="15" customHeight="1">
      <c r="B25" s="193"/>
      <c r="C25" s="308" t="s">
        <v>318</v>
      </c>
      <c r="D25" s="308"/>
      <c r="E25" s="308"/>
      <c r="F25" s="308"/>
      <c r="G25" s="308"/>
      <c r="H25" s="308"/>
      <c r="I25" s="308"/>
      <c r="J25" s="308"/>
      <c r="K25" s="190"/>
    </row>
    <row r="26" spans="2:11" customFormat="1" ht="15" customHeight="1">
      <c r="B26" s="193"/>
      <c r="C26" s="308" t="s">
        <v>319</v>
      </c>
      <c r="D26" s="308"/>
      <c r="E26" s="308"/>
      <c r="F26" s="308"/>
      <c r="G26" s="308"/>
      <c r="H26" s="308"/>
      <c r="I26" s="308"/>
      <c r="J26" s="308"/>
      <c r="K26" s="190"/>
    </row>
    <row r="27" spans="2:11" customFormat="1" ht="15" customHeight="1">
      <c r="B27" s="193"/>
      <c r="C27" s="192"/>
      <c r="D27" s="308" t="s">
        <v>320</v>
      </c>
      <c r="E27" s="308"/>
      <c r="F27" s="308"/>
      <c r="G27" s="308"/>
      <c r="H27" s="308"/>
      <c r="I27" s="308"/>
      <c r="J27" s="308"/>
      <c r="K27" s="190"/>
    </row>
    <row r="28" spans="2:11" customFormat="1" ht="15" customHeight="1">
      <c r="B28" s="193"/>
      <c r="C28" s="194"/>
      <c r="D28" s="308" t="s">
        <v>321</v>
      </c>
      <c r="E28" s="308"/>
      <c r="F28" s="308"/>
      <c r="G28" s="308"/>
      <c r="H28" s="308"/>
      <c r="I28" s="308"/>
      <c r="J28" s="308"/>
      <c r="K28" s="190"/>
    </row>
    <row r="29" spans="2:11" customFormat="1" ht="12.75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190"/>
    </row>
    <row r="30" spans="2:11" customFormat="1" ht="15" customHeight="1">
      <c r="B30" s="193"/>
      <c r="C30" s="194"/>
      <c r="D30" s="308" t="s">
        <v>322</v>
      </c>
      <c r="E30" s="308"/>
      <c r="F30" s="308"/>
      <c r="G30" s="308"/>
      <c r="H30" s="308"/>
      <c r="I30" s="308"/>
      <c r="J30" s="308"/>
      <c r="K30" s="190"/>
    </row>
    <row r="31" spans="2:11" customFormat="1" ht="15" customHeight="1">
      <c r="B31" s="193"/>
      <c r="C31" s="194"/>
      <c r="D31" s="308" t="s">
        <v>323</v>
      </c>
      <c r="E31" s="308"/>
      <c r="F31" s="308"/>
      <c r="G31" s="308"/>
      <c r="H31" s="308"/>
      <c r="I31" s="308"/>
      <c r="J31" s="308"/>
      <c r="K31" s="190"/>
    </row>
    <row r="32" spans="2:11" customFormat="1" ht="12.75" customHeight="1">
      <c r="B32" s="193"/>
      <c r="C32" s="194"/>
      <c r="D32" s="194"/>
      <c r="E32" s="194"/>
      <c r="F32" s="194"/>
      <c r="G32" s="194"/>
      <c r="H32" s="194"/>
      <c r="I32" s="194"/>
      <c r="J32" s="194"/>
      <c r="K32" s="190"/>
    </row>
    <row r="33" spans="2:11" customFormat="1" ht="15" customHeight="1">
      <c r="B33" s="193"/>
      <c r="C33" s="194"/>
      <c r="D33" s="308" t="s">
        <v>324</v>
      </c>
      <c r="E33" s="308"/>
      <c r="F33" s="308"/>
      <c r="G33" s="308"/>
      <c r="H33" s="308"/>
      <c r="I33" s="308"/>
      <c r="J33" s="308"/>
      <c r="K33" s="190"/>
    </row>
    <row r="34" spans="2:11" customFormat="1" ht="15" customHeight="1">
      <c r="B34" s="193"/>
      <c r="C34" s="194"/>
      <c r="D34" s="308" t="s">
        <v>325</v>
      </c>
      <c r="E34" s="308"/>
      <c r="F34" s="308"/>
      <c r="G34" s="308"/>
      <c r="H34" s="308"/>
      <c r="I34" s="308"/>
      <c r="J34" s="308"/>
      <c r="K34" s="190"/>
    </row>
    <row r="35" spans="2:11" customFormat="1" ht="15" customHeight="1">
      <c r="B35" s="193"/>
      <c r="C35" s="194"/>
      <c r="D35" s="308" t="s">
        <v>326</v>
      </c>
      <c r="E35" s="308"/>
      <c r="F35" s="308"/>
      <c r="G35" s="308"/>
      <c r="H35" s="308"/>
      <c r="I35" s="308"/>
      <c r="J35" s="308"/>
      <c r="K35" s="190"/>
    </row>
    <row r="36" spans="2:11" customFormat="1" ht="15" customHeight="1">
      <c r="B36" s="193"/>
      <c r="C36" s="194"/>
      <c r="D36" s="192"/>
      <c r="E36" s="195" t="s">
        <v>129</v>
      </c>
      <c r="F36" s="192"/>
      <c r="G36" s="308" t="s">
        <v>327</v>
      </c>
      <c r="H36" s="308"/>
      <c r="I36" s="308"/>
      <c r="J36" s="308"/>
      <c r="K36" s="190"/>
    </row>
    <row r="37" spans="2:11" customFormat="1" ht="30.75" customHeight="1">
      <c r="B37" s="193"/>
      <c r="C37" s="194"/>
      <c r="D37" s="192"/>
      <c r="E37" s="195" t="s">
        <v>328</v>
      </c>
      <c r="F37" s="192"/>
      <c r="G37" s="308" t="s">
        <v>329</v>
      </c>
      <c r="H37" s="308"/>
      <c r="I37" s="308"/>
      <c r="J37" s="308"/>
      <c r="K37" s="190"/>
    </row>
    <row r="38" spans="2:11" customFormat="1" ht="15" customHeight="1">
      <c r="B38" s="193"/>
      <c r="C38" s="194"/>
      <c r="D38" s="192"/>
      <c r="E38" s="195" t="s">
        <v>57</v>
      </c>
      <c r="F38" s="192"/>
      <c r="G38" s="308" t="s">
        <v>330</v>
      </c>
      <c r="H38" s="308"/>
      <c r="I38" s="308"/>
      <c r="J38" s="308"/>
      <c r="K38" s="190"/>
    </row>
    <row r="39" spans="2:11" customFormat="1" ht="15" customHeight="1">
      <c r="B39" s="193"/>
      <c r="C39" s="194"/>
      <c r="D39" s="192"/>
      <c r="E39" s="195" t="s">
        <v>58</v>
      </c>
      <c r="F39" s="192"/>
      <c r="G39" s="308" t="s">
        <v>331</v>
      </c>
      <c r="H39" s="308"/>
      <c r="I39" s="308"/>
      <c r="J39" s="308"/>
      <c r="K39" s="190"/>
    </row>
    <row r="40" spans="2:11" customFormat="1" ht="15" customHeight="1">
      <c r="B40" s="193"/>
      <c r="C40" s="194"/>
      <c r="D40" s="192"/>
      <c r="E40" s="195" t="s">
        <v>130</v>
      </c>
      <c r="F40" s="192"/>
      <c r="G40" s="308" t="s">
        <v>332</v>
      </c>
      <c r="H40" s="308"/>
      <c r="I40" s="308"/>
      <c r="J40" s="308"/>
      <c r="K40" s="190"/>
    </row>
    <row r="41" spans="2:11" customFormat="1" ht="15" customHeight="1">
      <c r="B41" s="193"/>
      <c r="C41" s="194"/>
      <c r="D41" s="192"/>
      <c r="E41" s="195" t="s">
        <v>131</v>
      </c>
      <c r="F41" s="192"/>
      <c r="G41" s="308" t="s">
        <v>333</v>
      </c>
      <c r="H41" s="308"/>
      <c r="I41" s="308"/>
      <c r="J41" s="308"/>
      <c r="K41" s="190"/>
    </row>
    <row r="42" spans="2:11" customFormat="1" ht="15" customHeight="1">
      <c r="B42" s="193"/>
      <c r="C42" s="194"/>
      <c r="D42" s="192"/>
      <c r="E42" s="195" t="s">
        <v>334</v>
      </c>
      <c r="F42" s="192"/>
      <c r="G42" s="308" t="s">
        <v>335</v>
      </c>
      <c r="H42" s="308"/>
      <c r="I42" s="308"/>
      <c r="J42" s="308"/>
      <c r="K42" s="190"/>
    </row>
    <row r="43" spans="2:11" customFormat="1" ht="15" customHeight="1">
      <c r="B43" s="193"/>
      <c r="C43" s="194"/>
      <c r="D43" s="192"/>
      <c r="E43" s="195"/>
      <c r="F43" s="192"/>
      <c r="G43" s="308" t="s">
        <v>336</v>
      </c>
      <c r="H43" s="308"/>
      <c r="I43" s="308"/>
      <c r="J43" s="308"/>
      <c r="K43" s="190"/>
    </row>
    <row r="44" spans="2:11" customFormat="1" ht="15" customHeight="1">
      <c r="B44" s="193"/>
      <c r="C44" s="194"/>
      <c r="D44" s="192"/>
      <c r="E44" s="195" t="s">
        <v>337</v>
      </c>
      <c r="F44" s="192"/>
      <c r="G44" s="308" t="s">
        <v>338</v>
      </c>
      <c r="H44" s="308"/>
      <c r="I44" s="308"/>
      <c r="J44" s="308"/>
      <c r="K44" s="190"/>
    </row>
    <row r="45" spans="2:11" customFormat="1" ht="15" customHeight="1">
      <c r="B45" s="193"/>
      <c r="C45" s="194"/>
      <c r="D45" s="192"/>
      <c r="E45" s="195" t="s">
        <v>133</v>
      </c>
      <c r="F45" s="192"/>
      <c r="G45" s="308" t="s">
        <v>339</v>
      </c>
      <c r="H45" s="308"/>
      <c r="I45" s="308"/>
      <c r="J45" s="308"/>
      <c r="K45" s="190"/>
    </row>
    <row r="46" spans="2:11" customFormat="1" ht="12.75" customHeight="1">
      <c r="B46" s="193"/>
      <c r="C46" s="194"/>
      <c r="D46" s="192"/>
      <c r="E46" s="192"/>
      <c r="F46" s="192"/>
      <c r="G46" s="192"/>
      <c r="H46" s="192"/>
      <c r="I46" s="192"/>
      <c r="J46" s="192"/>
      <c r="K46" s="190"/>
    </row>
    <row r="47" spans="2:11" customFormat="1" ht="15" customHeight="1">
      <c r="B47" s="193"/>
      <c r="C47" s="194"/>
      <c r="D47" s="308" t="s">
        <v>340</v>
      </c>
      <c r="E47" s="308"/>
      <c r="F47" s="308"/>
      <c r="G47" s="308"/>
      <c r="H47" s="308"/>
      <c r="I47" s="308"/>
      <c r="J47" s="308"/>
      <c r="K47" s="190"/>
    </row>
    <row r="48" spans="2:11" customFormat="1" ht="15" customHeight="1">
      <c r="B48" s="193"/>
      <c r="C48" s="194"/>
      <c r="D48" s="194"/>
      <c r="E48" s="308" t="s">
        <v>341</v>
      </c>
      <c r="F48" s="308"/>
      <c r="G48" s="308"/>
      <c r="H48" s="308"/>
      <c r="I48" s="308"/>
      <c r="J48" s="308"/>
      <c r="K48" s="190"/>
    </row>
    <row r="49" spans="2:11" customFormat="1" ht="15" customHeight="1">
      <c r="B49" s="193"/>
      <c r="C49" s="194"/>
      <c r="D49" s="194"/>
      <c r="E49" s="308" t="s">
        <v>342</v>
      </c>
      <c r="F49" s="308"/>
      <c r="G49" s="308"/>
      <c r="H49" s="308"/>
      <c r="I49" s="308"/>
      <c r="J49" s="308"/>
      <c r="K49" s="190"/>
    </row>
    <row r="50" spans="2:11" customFormat="1" ht="15" customHeight="1">
      <c r="B50" s="193"/>
      <c r="C50" s="194"/>
      <c r="D50" s="194"/>
      <c r="E50" s="308" t="s">
        <v>343</v>
      </c>
      <c r="F50" s="308"/>
      <c r="G50" s="308"/>
      <c r="H50" s="308"/>
      <c r="I50" s="308"/>
      <c r="J50" s="308"/>
      <c r="K50" s="190"/>
    </row>
    <row r="51" spans="2:11" customFormat="1" ht="15" customHeight="1">
      <c r="B51" s="193"/>
      <c r="C51" s="194"/>
      <c r="D51" s="308" t="s">
        <v>344</v>
      </c>
      <c r="E51" s="308"/>
      <c r="F51" s="308"/>
      <c r="G51" s="308"/>
      <c r="H51" s="308"/>
      <c r="I51" s="308"/>
      <c r="J51" s="308"/>
      <c r="K51" s="190"/>
    </row>
    <row r="52" spans="2:11" customFormat="1" ht="25.5" customHeight="1">
      <c r="B52" s="189"/>
      <c r="C52" s="309" t="s">
        <v>345</v>
      </c>
      <c r="D52" s="309"/>
      <c r="E52" s="309"/>
      <c r="F52" s="309"/>
      <c r="G52" s="309"/>
      <c r="H52" s="309"/>
      <c r="I52" s="309"/>
      <c r="J52" s="309"/>
      <c r="K52" s="190"/>
    </row>
    <row r="53" spans="2:11" customFormat="1" ht="5.25" customHeight="1">
      <c r="B53" s="189"/>
      <c r="C53" s="191"/>
      <c r="D53" s="191"/>
      <c r="E53" s="191"/>
      <c r="F53" s="191"/>
      <c r="G53" s="191"/>
      <c r="H53" s="191"/>
      <c r="I53" s="191"/>
      <c r="J53" s="191"/>
      <c r="K53" s="190"/>
    </row>
    <row r="54" spans="2:11" customFormat="1" ht="15" customHeight="1">
      <c r="B54" s="189"/>
      <c r="C54" s="308" t="s">
        <v>346</v>
      </c>
      <c r="D54" s="308"/>
      <c r="E54" s="308"/>
      <c r="F54" s="308"/>
      <c r="G54" s="308"/>
      <c r="H54" s="308"/>
      <c r="I54" s="308"/>
      <c r="J54" s="308"/>
      <c r="K54" s="190"/>
    </row>
    <row r="55" spans="2:11" customFormat="1" ht="15" customHeight="1">
      <c r="B55" s="189"/>
      <c r="C55" s="308" t="s">
        <v>347</v>
      </c>
      <c r="D55" s="308"/>
      <c r="E55" s="308"/>
      <c r="F55" s="308"/>
      <c r="G55" s="308"/>
      <c r="H55" s="308"/>
      <c r="I55" s="308"/>
      <c r="J55" s="308"/>
      <c r="K55" s="190"/>
    </row>
    <row r="56" spans="2:11" customFormat="1" ht="12.75" customHeight="1">
      <c r="B56" s="189"/>
      <c r="C56" s="192"/>
      <c r="D56" s="192"/>
      <c r="E56" s="192"/>
      <c r="F56" s="192"/>
      <c r="G56" s="192"/>
      <c r="H56" s="192"/>
      <c r="I56" s="192"/>
      <c r="J56" s="192"/>
      <c r="K56" s="190"/>
    </row>
    <row r="57" spans="2:11" customFormat="1" ht="15" customHeight="1">
      <c r="B57" s="189"/>
      <c r="C57" s="308" t="s">
        <v>348</v>
      </c>
      <c r="D57" s="308"/>
      <c r="E57" s="308"/>
      <c r="F57" s="308"/>
      <c r="G57" s="308"/>
      <c r="H57" s="308"/>
      <c r="I57" s="308"/>
      <c r="J57" s="308"/>
      <c r="K57" s="190"/>
    </row>
    <row r="58" spans="2:11" customFormat="1" ht="15" customHeight="1">
      <c r="B58" s="189"/>
      <c r="C58" s="194"/>
      <c r="D58" s="308" t="s">
        <v>349</v>
      </c>
      <c r="E58" s="308"/>
      <c r="F58" s="308"/>
      <c r="G58" s="308"/>
      <c r="H58" s="308"/>
      <c r="I58" s="308"/>
      <c r="J58" s="308"/>
      <c r="K58" s="190"/>
    </row>
    <row r="59" spans="2:11" customFormat="1" ht="15" customHeight="1">
      <c r="B59" s="189"/>
      <c r="C59" s="194"/>
      <c r="D59" s="308" t="s">
        <v>350</v>
      </c>
      <c r="E59" s="308"/>
      <c r="F59" s="308"/>
      <c r="G59" s="308"/>
      <c r="H59" s="308"/>
      <c r="I59" s="308"/>
      <c r="J59" s="308"/>
      <c r="K59" s="190"/>
    </row>
    <row r="60" spans="2:11" customFormat="1" ht="15" customHeight="1">
      <c r="B60" s="189"/>
      <c r="C60" s="194"/>
      <c r="D60" s="308" t="s">
        <v>351</v>
      </c>
      <c r="E60" s="308"/>
      <c r="F60" s="308"/>
      <c r="G60" s="308"/>
      <c r="H60" s="308"/>
      <c r="I60" s="308"/>
      <c r="J60" s="308"/>
      <c r="K60" s="190"/>
    </row>
    <row r="61" spans="2:11" customFormat="1" ht="15" customHeight="1">
      <c r="B61" s="189"/>
      <c r="C61" s="194"/>
      <c r="D61" s="308" t="s">
        <v>352</v>
      </c>
      <c r="E61" s="308"/>
      <c r="F61" s="308"/>
      <c r="G61" s="308"/>
      <c r="H61" s="308"/>
      <c r="I61" s="308"/>
      <c r="J61" s="308"/>
      <c r="K61" s="190"/>
    </row>
    <row r="62" spans="2:11" customFormat="1" ht="15" customHeight="1">
      <c r="B62" s="189"/>
      <c r="C62" s="194"/>
      <c r="D62" s="310" t="s">
        <v>353</v>
      </c>
      <c r="E62" s="310"/>
      <c r="F62" s="310"/>
      <c r="G62" s="310"/>
      <c r="H62" s="310"/>
      <c r="I62" s="310"/>
      <c r="J62" s="310"/>
      <c r="K62" s="190"/>
    </row>
    <row r="63" spans="2:11" customFormat="1" ht="15" customHeight="1">
      <c r="B63" s="189"/>
      <c r="C63" s="194"/>
      <c r="D63" s="308" t="s">
        <v>354</v>
      </c>
      <c r="E63" s="308"/>
      <c r="F63" s="308"/>
      <c r="G63" s="308"/>
      <c r="H63" s="308"/>
      <c r="I63" s="308"/>
      <c r="J63" s="308"/>
      <c r="K63" s="190"/>
    </row>
    <row r="64" spans="2:11" customFormat="1" ht="12.75" customHeight="1">
      <c r="B64" s="189"/>
      <c r="C64" s="194"/>
      <c r="D64" s="194"/>
      <c r="E64" s="197"/>
      <c r="F64" s="194"/>
      <c r="G64" s="194"/>
      <c r="H64" s="194"/>
      <c r="I64" s="194"/>
      <c r="J64" s="194"/>
      <c r="K64" s="190"/>
    </row>
    <row r="65" spans="2:11" customFormat="1" ht="15" customHeight="1">
      <c r="B65" s="189"/>
      <c r="C65" s="194"/>
      <c r="D65" s="308" t="s">
        <v>355</v>
      </c>
      <c r="E65" s="308"/>
      <c r="F65" s="308"/>
      <c r="G65" s="308"/>
      <c r="H65" s="308"/>
      <c r="I65" s="308"/>
      <c r="J65" s="308"/>
      <c r="K65" s="190"/>
    </row>
    <row r="66" spans="2:11" customFormat="1" ht="15" customHeight="1">
      <c r="B66" s="189"/>
      <c r="C66" s="194"/>
      <c r="D66" s="310" t="s">
        <v>356</v>
      </c>
      <c r="E66" s="310"/>
      <c r="F66" s="310"/>
      <c r="G66" s="310"/>
      <c r="H66" s="310"/>
      <c r="I66" s="310"/>
      <c r="J66" s="310"/>
      <c r="K66" s="190"/>
    </row>
    <row r="67" spans="2:11" customFormat="1" ht="15" customHeight="1">
      <c r="B67" s="189"/>
      <c r="C67" s="194"/>
      <c r="D67" s="308" t="s">
        <v>357</v>
      </c>
      <c r="E67" s="308"/>
      <c r="F67" s="308"/>
      <c r="G67" s="308"/>
      <c r="H67" s="308"/>
      <c r="I67" s="308"/>
      <c r="J67" s="308"/>
      <c r="K67" s="190"/>
    </row>
    <row r="68" spans="2:11" customFormat="1" ht="15" customHeight="1">
      <c r="B68" s="189"/>
      <c r="C68" s="194"/>
      <c r="D68" s="308" t="s">
        <v>358</v>
      </c>
      <c r="E68" s="308"/>
      <c r="F68" s="308"/>
      <c r="G68" s="308"/>
      <c r="H68" s="308"/>
      <c r="I68" s="308"/>
      <c r="J68" s="308"/>
      <c r="K68" s="190"/>
    </row>
    <row r="69" spans="2:11" customFormat="1" ht="15" customHeight="1">
      <c r="B69" s="189"/>
      <c r="C69" s="194"/>
      <c r="D69" s="308" t="s">
        <v>359</v>
      </c>
      <c r="E69" s="308"/>
      <c r="F69" s="308"/>
      <c r="G69" s="308"/>
      <c r="H69" s="308"/>
      <c r="I69" s="308"/>
      <c r="J69" s="308"/>
      <c r="K69" s="190"/>
    </row>
    <row r="70" spans="2:11" customFormat="1" ht="15" customHeight="1">
      <c r="B70" s="189"/>
      <c r="C70" s="194"/>
      <c r="D70" s="308" t="s">
        <v>360</v>
      </c>
      <c r="E70" s="308"/>
      <c r="F70" s="308"/>
      <c r="G70" s="308"/>
      <c r="H70" s="308"/>
      <c r="I70" s="308"/>
      <c r="J70" s="308"/>
      <c r="K70" s="190"/>
    </row>
    <row r="71" spans="2:11" customFormat="1" ht="12.75" customHeight="1">
      <c r="B71" s="198"/>
      <c r="C71" s="199"/>
      <c r="D71" s="199"/>
      <c r="E71" s="199"/>
      <c r="F71" s="199"/>
      <c r="G71" s="199"/>
      <c r="H71" s="199"/>
      <c r="I71" s="199"/>
      <c r="J71" s="199"/>
      <c r="K71" s="200"/>
    </row>
    <row r="72" spans="2:11" customFormat="1" ht="18.75" customHeight="1">
      <c r="B72" s="201"/>
      <c r="C72" s="201"/>
      <c r="D72" s="201"/>
      <c r="E72" s="201"/>
      <c r="F72" s="201"/>
      <c r="G72" s="201"/>
      <c r="H72" s="201"/>
      <c r="I72" s="201"/>
      <c r="J72" s="201"/>
      <c r="K72" s="202"/>
    </row>
    <row r="73" spans="2:11" customFormat="1" ht="18.75" customHeight="1">
      <c r="B73" s="202"/>
      <c r="C73" s="202"/>
      <c r="D73" s="202"/>
      <c r="E73" s="202"/>
      <c r="F73" s="202"/>
      <c r="G73" s="202"/>
      <c r="H73" s="202"/>
      <c r="I73" s="202"/>
      <c r="J73" s="202"/>
      <c r="K73" s="202"/>
    </row>
    <row r="74" spans="2:11" customFormat="1" ht="7.5" customHeight="1">
      <c r="B74" s="203"/>
      <c r="C74" s="204"/>
      <c r="D74" s="204"/>
      <c r="E74" s="204"/>
      <c r="F74" s="204"/>
      <c r="G74" s="204"/>
      <c r="H74" s="204"/>
      <c r="I74" s="204"/>
      <c r="J74" s="204"/>
      <c r="K74" s="205"/>
    </row>
    <row r="75" spans="2:11" customFormat="1" ht="45" customHeight="1">
      <c r="B75" s="206"/>
      <c r="C75" s="303" t="s">
        <v>361</v>
      </c>
      <c r="D75" s="303"/>
      <c r="E75" s="303"/>
      <c r="F75" s="303"/>
      <c r="G75" s="303"/>
      <c r="H75" s="303"/>
      <c r="I75" s="303"/>
      <c r="J75" s="303"/>
      <c r="K75" s="207"/>
    </row>
    <row r="76" spans="2:11" customFormat="1" ht="17.25" customHeight="1">
      <c r="B76" s="206"/>
      <c r="C76" s="208" t="s">
        <v>362</v>
      </c>
      <c r="D76" s="208"/>
      <c r="E76" s="208"/>
      <c r="F76" s="208" t="s">
        <v>363</v>
      </c>
      <c r="G76" s="209"/>
      <c r="H76" s="208" t="s">
        <v>58</v>
      </c>
      <c r="I76" s="208" t="s">
        <v>61</v>
      </c>
      <c r="J76" s="208" t="s">
        <v>364</v>
      </c>
      <c r="K76" s="207"/>
    </row>
    <row r="77" spans="2:11" customFormat="1" ht="17.25" customHeight="1">
      <c r="B77" s="206"/>
      <c r="C77" s="210" t="s">
        <v>365</v>
      </c>
      <c r="D77" s="210"/>
      <c r="E77" s="210"/>
      <c r="F77" s="211" t="s">
        <v>366</v>
      </c>
      <c r="G77" s="212"/>
      <c r="H77" s="210"/>
      <c r="I77" s="210"/>
      <c r="J77" s="210" t="s">
        <v>367</v>
      </c>
      <c r="K77" s="207"/>
    </row>
    <row r="78" spans="2:11" customFormat="1" ht="5.25" customHeight="1">
      <c r="B78" s="206"/>
      <c r="C78" s="213"/>
      <c r="D78" s="213"/>
      <c r="E78" s="213"/>
      <c r="F78" s="213"/>
      <c r="G78" s="214"/>
      <c r="H78" s="213"/>
      <c r="I78" s="213"/>
      <c r="J78" s="213"/>
      <c r="K78" s="207"/>
    </row>
    <row r="79" spans="2:11" customFormat="1" ht="15" customHeight="1">
      <c r="B79" s="206"/>
      <c r="C79" s="195" t="s">
        <v>57</v>
      </c>
      <c r="D79" s="215"/>
      <c r="E79" s="215"/>
      <c r="F79" s="216" t="s">
        <v>368</v>
      </c>
      <c r="G79" s="217"/>
      <c r="H79" s="195" t="s">
        <v>369</v>
      </c>
      <c r="I79" s="195" t="s">
        <v>370</v>
      </c>
      <c r="J79" s="195">
        <v>20</v>
      </c>
      <c r="K79" s="207"/>
    </row>
    <row r="80" spans="2:11" customFormat="1" ht="15" customHeight="1">
      <c r="B80" s="206"/>
      <c r="C80" s="195" t="s">
        <v>371</v>
      </c>
      <c r="D80" s="195"/>
      <c r="E80" s="195"/>
      <c r="F80" s="216" t="s">
        <v>368</v>
      </c>
      <c r="G80" s="217"/>
      <c r="H80" s="195" t="s">
        <v>372</v>
      </c>
      <c r="I80" s="195" t="s">
        <v>370</v>
      </c>
      <c r="J80" s="195">
        <v>120</v>
      </c>
      <c r="K80" s="207"/>
    </row>
    <row r="81" spans="2:11" customFormat="1" ht="15" customHeight="1">
      <c r="B81" s="218"/>
      <c r="C81" s="195" t="s">
        <v>373</v>
      </c>
      <c r="D81" s="195"/>
      <c r="E81" s="195"/>
      <c r="F81" s="216" t="s">
        <v>374</v>
      </c>
      <c r="G81" s="217"/>
      <c r="H81" s="195" t="s">
        <v>375</v>
      </c>
      <c r="I81" s="195" t="s">
        <v>370</v>
      </c>
      <c r="J81" s="195">
        <v>50</v>
      </c>
      <c r="K81" s="207"/>
    </row>
    <row r="82" spans="2:11" customFormat="1" ht="15" customHeight="1">
      <c r="B82" s="218"/>
      <c r="C82" s="195" t="s">
        <v>376</v>
      </c>
      <c r="D82" s="195"/>
      <c r="E82" s="195"/>
      <c r="F82" s="216" t="s">
        <v>368</v>
      </c>
      <c r="G82" s="217"/>
      <c r="H82" s="195" t="s">
        <v>377</v>
      </c>
      <c r="I82" s="195" t="s">
        <v>378</v>
      </c>
      <c r="J82" s="195"/>
      <c r="K82" s="207"/>
    </row>
    <row r="83" spans="2:11" customFormat="1" ht="15" customHeight="1">
      <c r="B83" s="218"/>
      <c r="C83" s="195" t="s">
        <v>379</v>
      </c>
      <c r="D83" s="195"/>
      <c r="E83" s="195"/>
      <c r="F83" s="216" t="s">
        <v>374</v>
      </c>
      <c r="G83" s="195"/>
      <c r="H83" s="195" t="s">
        <v>380</v>
      </c>
      <c r="I83" s="195" t="s">
        <v>370</v>
      </c>
      <c r="J83" s="195">
        <v>15</v>
      </c>
      <c r="K83" s="207"/>
    </row>
    <row r="84" spans="2:11" customFormat="1" ht="15" customHeight="1">
      <c r="B84" s="218"/>
      <c r="C84" s="195" t="s">
        <v>381</v>
      </c>
      <c r="D84" s="195"/>
      <c r="E84" s="195"/>
      <c r="F84" s="216" t="s">
        <v>374</v>
      </c>
      <c r="G84" s="195"/>
      <c r="H84" s="195" t="s">
        <v>382</v>
      </c>
      <c r="I84" s="195" t="s">
        <v>370</v>
      </c>
      <c r="J84" s="195">
        <v>15</v>
      </c>
      <c r="K84" s="207"/>
    </row>
    <row r="85" spans="2:11" customFormat="1" ht="15" customHeight="1">
      <c r="B85" s="218"/>
      <c r="C85" s="195" t="s">
        <v>383</v>
      </c>
      <c r="D85" s="195"/>
      <c r="E85" s="195"/>
      <c r="F85" s="216" t="s">
        <v>374</v>
      </c>
      <c r="G85" s="195"/>
      <c r="H85" s="195" t="s">
        <v>384</v>
      </c>
      <c r="I85" s="195" t="s">
        <v>370</v>
      </c>
      <c r="J85" s="195">
        <v>20</v>
      </c>
      <c r="K85" s="207"/>
    </row>
    <row r="86" spans="2:11" customFormat="1" ht="15" customHeight="1">
      <c r="B86" s="218"/>
      <c r="C86" s="195" t="s">
        <v>385</v>
      </c>
      <c r="D86" s="195"/>
      <c r="E86" s="195"/>
      <c r="F86" s="216" t="s">
        <v>374</v>
      </c>
      <c r="G86" s="195"/>
      <c r="H86" s="195" t="s">
        <v>386</v>
      </c>
      <c r="I86" s="195" t="s">
        <v>370</v>
      </c>
      <c r="J86" s="195">
        <v>20</v>
      </c>
      <c r="K86" s="207"/>
    </row>
    <row r="87" spans="2:11" customFormat="1" ht="15" customHeight="1">
      <c r="B87" s="218"/>
      <c r="C87" s="195" t="s">
        <v>387</v>
      </c>
      <c r="D87" s="195"/>
      <c r="E87" s="195"/>
      <c r="F87" s="216" t="s">
        <v>374</v>
      </c>
      <c r="G87" s="217"/>
      <c r="H87" s="195" t="s">
        <v>388</v>
      </c>
      <c r="I87" s="195" t="s">
        <v>370</v>
      </c>
      <c r="J87" s="195">
        <v>50</v>
      </c>
      <c r="K87" s="207"/>
    </row>
    <row r="88" spans="2:11" customFormat="1" ht="15" customHeight="1">
      <c r="B88" s="218"/>
      <c r="C88" s="195" t="s">
        <v>389</v>
      </c>
      <c r="D88" s="195"/>
      <c r="E88" s="195"/>
      <c r="F88" s="216" t="s">
        <v>374</v>
      </c>
      <c r="G88" s="217"/>
      <c r="H88" s="195" t="s">
        <v>390</v>
      </c>
      <c r="I88" s="195" t="s">
        <v>370</v>
      </c>
      <c r="J88" s="195">
        <v>20</v>
      </c>
      <c r="K88" s="207"/>
    </row>
    <row r="89" spans="2:11" customFormat="1" ht="15" customHeight="1">
      <c r="B89" s="218"/>
      <c r="C89" s="195" t="s">
        <v>391</v>
      </c>
      <c r="D89" s="195"/>
      <c r="E89" s="195"/>
      <c r="F89" s="216" t="s">
        <v>374</v>
      </c>
      <c r="G89" s="217"/>
      <c r="H89" s="195" t="s">
        <v>392</v>
      </c>
      <c r="I89" s="195" t="s">
        <v>370</v>
      </c>
      <c r="J89" s="195">
        <v>20</v>
      </c>
      <c r="K89" s="207"/>
    </row>
    <row r="90" spans="2:11" customFormat="1" ht="15" customHeight="1">
      <c r="B90" s="218"/>
      <c r="C90" s="195" t="s">
        <v>393</v>
      </c>
      <c r="D90" s="195"/>
      <c r="E90" s="195"/>
      <c r="F90" s="216" t="s">
        <v>374</v>
      </c>
      <c r="G90" s="217"/>
      <c r="H90" s="195" t="s">
        <v>394</v>
      </c>
      <c r="I90" s="195" t="s">
        <v>370</v>
      </c>
      <c r="J90" s="195">
        <v>50</v>
      </c>
      <c r="K90" s="207"/>
    </row>
    <row r="91" spans="2:11" customFormat="1" ht="15" customHeight="1">
      <c r="B91" s="218"/>
      <c r="C91" s="195" t="s">
        <v>395</v>
      </c>
      <c r="D91" s="195"/>
      <c r="E91" s="195"/>
      <c r="F91" s="216" t="s">
        <v>374</v>
      </c>
      <c r="G91" s="217"/>
      <c r="H91" s="195" t="s">
        <v>395</v>
      </c>
      <c r="I91" s="195" t="s">
        <v>370</v>
      </c>
      <c r="J91" s="195">
        <v>50</v>
      </c>
      <c r="K91" s="207"/>
    </row>
    <row r="92" spans="2:11" customFormat="1" ht="15" customHeight="1">
      <c r="B92" s="218"/>
      <c r="C92" s="195" t="s">
        <v>396</v>
      </c>
      <c r="D92" s="195"/>
      <c r="E92" s="195"/>
      <c r="F92" s="216" t="s">
        <v>374</v>
      </c>
      <c r="G92" s="217"/>
      <c r="H92" s="195" t="s">
        <v>397</v>
      </c>
      <c r="I92" s="195" t="s">
        <v>370</v>
      </c>
      <c r="J92" s="195">
        <v>255</v>
      </c>
      <c r="K92" s="207"/>
    </row>
    <row r="93" spans="2:11" customFormat="1" ht="15" customHeight="1">
      <c r="B93" s="218"/>
      <c r="C93" s="195" t="s">
        <v>398</v>
      </c>
      <c r="D93" s="195"/>
      <c r="E93" s="195"/>
      <c r="F93" s="216" t="s">
        <v>368</v>
      </c>
      <c r="G93" s="217"/>
      <c r="H93" s="195" t="s">
        <v>399</v>
      </c>
      <c r="I93" s="195" t="s">
        <v>400</v>
      </c>
      <c r="J93" s="195"/>
      <c r="K93" s="207"/>
    </row>
    <row r="94" spans="2:11" customFormat="1" ht="15" customHeight="1">
      <c r="B94" s="218"/>
      <c r="C94" s="195" t="s">
        <v>401</v>
      </c>
      <c r="D94" s="195"/>
      <c r="E94" s="195"/>
      <c r="F94" s="216" t="s">
        <v>368</v>
      </c>
      <c r="G94" s="217"/>
      <c r="H94" s="195" t="s">
        <v>402</v>
      </c>
      <c r="I94" s="195" t="s">
        <v>403</v>
      </c>
      <c r="J94" s="195"/>
      <c r="K94" s="207"/>
    </row>
    <row r="95" spans="2:11" customFormat="1" ht="15" customHeight="1">
      <c r="B95" s="218"/>
      <c r="C95" s="195" t="s">
        <v>404</v>
      </c>
      <c r="D95" s="195"/>
      <c r="E95" s="195"/>
      <c r="F95" s="216" t="s">
        <v>368</v>
      </c>
      <c r="G95" s="217"/>
      <c r="H95" s="195" t="s">
        <v>404</v>
      </c>
      <c r="I95" s="195" t="s">
        <v>403</v>
      </c>
      <c r="J95" s="195"/>
      <c r="K95" s="207"/>
    </row>
    <row r="96" spans="2:11" customFormat="1" ht="15" customHeight="1">
      <c r="B96" s="218"/>
      <c r="C96" s="195" t="s">
        <v>42</v>
      </c>
      <c r="D96" s="195"/>
      <c r="E96" s="195"/>
      <c r="F96" s="216" t="s">
        <v>368</v>
      </c>
      <c r="G96" s="217"/>
      <c r="H96" s="195" t="s">
        <v>405</v>
      </c>
      <c r="I96" s="195" t="s">
        <v>403</v>
      </c>
      <c r="J96" s="195"/>
      <c r="K96" s="207"/>
    </row>
    <row r="97" spans="2:11" customFormat="1" ht="15" customHeight="1">
      <c r="B97" s="218"/>
      <c r="C97" s="195" t="s">
        <v>52</v>
      </c>
      <c r="D97" s="195"/>
      <c r="E97" s="195"/>
      <c r="F97" s="216" t="s">
        <v>368</v>
      </c>
      <c r="G97" s="217"/>
      <c r="H97" s="195" t="s">
        <v>406</v>
      </c>
      <c r="I97" s="195" t="s">
        <v>403</v>
      </c>
      <c r="J97" s="195"/>
      <c r="K97" s="207"/>
    </row>
    <row r="98" spans="2:11" customFormat="1" ht="15" customHeight="1">
      <c r="B98" s="219"/>
      <c r="C98" s="220"/>
      <c r="D98" s="220"/>
      <c r="E98" s="220"/>
      <c r="F98" s="220"/>
      <c r="G98" s="220"/>
      <c r="H98" s="220"/>
      <c r="I98" s="220"/>
      <c r="J98" s="220"/>
      <c r="K98" s="221"/>
    </row>
    <row r="99" spans="2:11" customFormat="1" ht="18.75" customHeight="1">
      <c r="B99" s="222"/>
      <c r="C99" s="223"/>
      <c r="D99" s="223"/>
      <c r="E99" s="223"/>
      <c r="F99" s="223"/>
      <c r="G99" s="223"/>
      <c r="H99" s="223"/>
      <c r="I99" s="223"/>
      <c r="J99" s="223"/>
      <c r="K99" s="222"/>
    </row>
    <row r="100" spans="2:11" customFormat="1" ht="18.75" customHeight="1"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</row>
    <row r="101" spans="2:11" customFormat="1" ht="7.5" customHeight="1">
      <c r="B101" s="203"/>
      <c r="C101" s="204"/>
      <c r="D101" s="204"/>
      <c r="E101" s="204"/>
      <c r="F101" s="204"/>
      <c r="G101" s="204"/>
      <c r="H101" s="204"/>
      <c r="I101" s="204"/>
      <c r="J101" s="204"/>
      <c r="K101" s="205"/>
    </row>
    <row r="102" spans="2:11" customFormat="1" ht="45" customHeight="1">
      <c r="B102" s="206"/>
      <c r="C102" s="303" t="s">
        <v>407</v>
      </c>
      <c r="D102" s="303"/>
      <c r="E102" s="303"/>
      <c r="F102" s="303"/>
      <c r="G102" s="303"/>
      <c r="H102" s="303"/>
      <c r="I102" s="303"/>
      <c r="J102" s="303"/>
      <c r="K102" s="207"/>
    </row>
    <row r="103" spans="2:11" customFormat="1" ht="17.25" customHeight="1">
      <c r="B103" s="206"/>
      <c r="C103" s="208" t="s">
        <v>362</v>
      </c>
      <c r="D103" s="208"/>
      <c r="E103" s="208"/>
      <c r="F103" s="208" t="s">
        <v>363</v>
      </c>
      <c r="G103" s="209"/>
      <c r="H103" s="208" t="s">
        <v>58</v>
      </c>
      <c r="I103" s="208" t="s">
        <v>61</v>
      </c>
      <c r="J103" s="208" t="s">
        <v>364</v>
      </c>
      <c r="K103" s="207"/>
    </row>
    <row r="104" spans="2:11" customFormat="1" ht="17.25" customHeight="1">
      <c r="B104" s="206"/>
      <c r="C104" s="210" t="s">
        <v>365</v>
      </c>
      <c r="D104" s="210"/>
      <c r="E104" s="210"/>
      <c r="F104" s="211" t="s">
        <v>366</v>
      </c>
      <c r="G104" s="212"/>
      <c r="H104" s="210"/>
      <c r="I104" s="210"/>
      <c r="J104" s="210" t="s">
        <v>367</v>
      </c>
      <c r="K104" s="207"/>
    </row>
    <row r="105" spans="2:11" customFormat="1" ht="5.25" customHeight="1">
      <c r="B105" s="206"/>
      <c r="C105" s="208"/>
      <c r="D105" s="208"/>
      <c r="E105" s="208"/>
      <c r="F105" s="208"/>
      <c r="G105" s="224"/>
      <c r="H105" s="208"/>
      <c r="I105" s="208"/>
      <c r="J105" s="208"/>
      <c r="K105" s="207"/>
    </row>
    <row r="106" spans="2:11" customFormat="1" ht="15" customHeight="1">
      <c r="B106" s="206"/>
      <c r="C106" s="195" t="s">
        <v>57</v>
      </c>
      <c r="D106" s="215"/>
      <c r="E106" s="215"/>
      <c r="F106" s="216" t="s">
        <v>368</v>
      </c>
      <c r="G106" s="195"/>
      <c r="H106" s="195" t="s">
        <v>408</v>
      </c>
      <c r="I106" s="195" t="s">
        <v>370</v>
      </c>
      <c r="J106" s="195">
        <v>20</v>
      </c>
      <c r="K106" s="207"/>
    </row>
    <row r="107" spans="2:11" customFormat="1" ht="15" customHeight="1">
      <c r="B107" s="206"/>
      <c r="C107" s="195" t="s">
        <v>371</v>
      </c>
      <c r="D107" s="195"/>
      <c r="E107" s="195"/>
      <c r="F107" s="216" t="s">
        <v>368</v>
      </c>
      <c r="G107" s="195"/>
      <c r="H107" s="195" t="s">
        <v>408</v>
      </c>
      <c r="I107" s="195" t="s">
        <v>370</v>
      </c>
      <c r="J107" s="195">
        <v>120</v>
      </c>
      <c r="K107" s="207"/>
    </row>
    <row r="108" spans="2:11" customFormat="1" ht="15" customHeight="1">
      <c r="B108" s="218"/>
      <c r="C108" s="195" t="s">
        <v>373</v>
      </c>
      <c r="D108" s="195"/>
      <c r="E108" s="195"/>
      <c r="F108" s="216" t="s">
        <v>374</v>
      </c>
      <c r="G108" s="195"/>
      <c r="H108" s="195" t="s">
        <v>408</v>
      </c>
      <c r="I108" s="195" t="s">
        <v>370</v>
      </c>
      <c r="J108" s="195">
        <v>50</v>
      </c>
      <c r="K108" s="207"/>
    </row>
    <row r="109" spans="2:11" customFormat="1" ht="15" customHeight="1">
      <c r="B109" s="218"/>
      <c r="C109" s="195" t="s">
        <v>376</v>
      </c>
      <c r="D109" s="195"/>
      <c r="E109" s="195"/>
      <c r="F109" s="216" t="s">
        <v>368</v>
      </c>
      <c r="G109" s="195"/>
      <c r="H109" s="195" t="s">
        <v>408</v>
      </c>
      <c r="I109" s="195" t="s">
        <v>378</v>
      </c>
      <c r="J109" s="195"/>
      <c r="K109" s="207"/>
    </row>
    <row r="110" spans="2:11" customFormat="1" ht="15" customHeight="1">
      <c r="B110" s="218"/>
      <c r="C110" s="195" t="s">
        <v>387</v>
      </c>
      <c r="D110" s="195"/>
      <c r="E110" s="195"/>
      <c r="F110" s="216" t="s">
        <v>374</v>
      </c>
      <c r="G110" s="195"/>
      <c r="H110" s="195" t="s">
        <v>408</v>
      </c>
      <c r="I110" s="195" t="s">
        <v>370</v>
      </c>
      <c r="J110" s="195">
        <v>50</v>
      </c>
      <c r="K110" s="207"/>
    </row>
    <row r="111" spans="2:11" customFormat="1" ht="15" customHeight="1">
      <c r="B111" s="218"/>
      <c r="C111" s="195" t="s">
        <v>395</v>
      </c>
      <c r="D111" s="195"/>
      <c r="E111" s="195"/>
      <c r="F111" s="216" t="s">
        <v>374</v>
      </c>
      <c r="G111" s="195"/>
      <c r="H111" s="195" t="s">
        <v>408</v>
      </c>
      <c r="I111" s="195" t="s">
        <v>370</v>
      </c>
      <c r="J111" s="195">
        <v>50</v>
      </c>
      <c r="K111" s="207"/>
    </row>
    <row r="112" spans="2:11" customFormat="1" ht="15" customHeight="1">
      <c r="B112" s="218"/>
      <c r="C112" s="195" t="s">
        <v>393</v>
      </c>
      <c r="D112" s="195"/>
      <c r="E112" s="195"/>
      <c r="F112" s="216" t="s">
        <v>374</v>
      </c>
      <c r="G112" s="195"/>
      <c r="H112" s="195" t="s">
        <v>408</v>
      </c>
      <c r="I112" s="195" t="s">
        <v>370</v>
      </c>
      <c r="J112" s="195">
        <v>50</v>
      </c>
      <c r="K112" s="207"/>
    </row>
    <row r="113" spans="2:11" customFormat="1" ht="15" customHeight="1">
      <c r="B113" s="218"/>
      <c r="C113" s="195" t="s">
        <v>57</v>
      </c>
      <c r="D113" s="195"/>
      <c r="E113" s="195"/>
      <c r="F113" s="216" t="s">
        <v>368</v>
      </c>
      <c r="G113" s="195"/>
      <c r="H113" s="195" t="s">
        <v>409</v>
      </c>
      <c r="I113" s="195" t="s">
        <v>370</v>
      </c>
      <c r="J113" s="195">
        <v>20</v>
      </c>
      <c r="K113" s="207"/>
    </row>
    <row r="114" spans="2:11" customFormat="1" ht="15" customHeight="1">
      <c r="B114" s="218"/>
      <c r="C114" s="195" t="s">
        <v>410</v>
      </c>
      <c r="D114" s="195"/>
      <c r="E114" s="195"/>
      <c r="F114" s="216" t="s">
        <v>368</v>
      </c>
      <c r="G114" s="195"/>
      <c r="H114" s="195" t="s">
        <v>411</v>
      </c>
      <c r="I114" s="195" t="s">
        <v>370</v>
      </c>
      <c r="J114" s="195">
        <v>120</v>
      </c>
      <c r="K114" s="207"/>
    </row>
    <row r="115" spans="2:11" customFormat="1" ht="15" customHeight="1">
      <c r="B115" s="218"/>
      <c r="C115" s="195" t="s">
        <v>42</v>
      </c>
      <c r="D115" s="195"/>
      <c r="E115" s="195"/>
      <c r="F115" s="216" t="s">
        <v>368</v>
      </c>
      <c r="G115" s="195"/>
      <c r="H115" s="195" t="s">
        <v>412</v>
      </c>
      <c r="I115" s="195" t="s">
        <v>403</v>
      </c>
      <c r="J115" s="195"/>
      <c r="K115" s="207"/>
    </row>
    <row r="116" spans="2:11" customFormat="1" ht="15" customHeight="1">
      <c r="B116" s="218"/>
      <c r="C116" s="195" t="s">
        <v>52</v>
      </c>
      <c r="D116" s="195"/>
      <c r="E116" s="195"/>
      <c r="F116" s="216" t="s">
        <v>368</v>
      </c>
      <c r="G116" s="195"/>
      <c r="H116" s="195" t="s">
        <v>413</v>
      </c>
      <c r="I116" s="195" t="s">
        <v>403</v>
      </c>
      <c r="J116" s="195"/>
      <c r="K116" s="207"/>
    </row>
    <row r="117" spans="2:11" customFormat="1" ht="15" customHeight="1">
      <c r="B117" s="218"/>
      <c r="C117" s="195" t="s">
        <v>61</v>
      </c>
      <c r="D117" s="195"/>
      <c r="E117" s="195"/>
      <c r="F117" s="216" t="s">
        <v>368</v>
      </c>
      <c r="G117" s="195"/>
      <c r="H117" s="195" t="s">
        <v>414</v>
      </c>
      <c r="I117" s="195" t="s">
        <v>415</v>
      </c>
      <c r="J117" s="195"/>
      <c r="K117" s="207"/>
    </row>
    <row r="118" spans="2:11" customFormat="1" ht="15" customHeight="1">
      <c r="B118" s="219"/>
      <c r="C118" s="225"/>
      <c r="D118" s="225"/>
      <c r="E118" s="225"/>
      <c r="F118" s="225"/>
      <c r="G118" s="225"/>
      <c r="H118" s="225"/>
      <c r="I118" s="225"/>
      <c r="J118" s="225"/>
      <c r="K118" s="221"/>
    </row>
    <row r="119" spans="2:11" customFormat="1" ht="18.75" customHeight="1">
      <c r="B119" s="226"/>
      <c r="C119" s="227"/>
      <c r="D119" s="227"/>
      <c r="E119" s="227"/>
      <c r="F119" s="228"/>
      <c r="G119" s="227"/>
      <c r="H119" s="227"/>
      <c r="I119" s="227"/>
      <c r="J119" s="227"/>
      <c r="K119" s="226"/>
    </row>
    <row r="120" spans="2:11" customFormat="1" ht="18.75" customHeight="1"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</row>
    <row r="121" spans="2:11" customFormat="1" ht="7.5" customHeight="1">
      <c r="B121" s="229"/>
      <c r="C121" s="230"/>
      <c r="D121" s="230"/>
      <c r="E121" s="230"/>
      <c r="F121" s="230"/>
      <c r="G121" s="230"/>
      <c r="H121" s="230"/>
      <c r="I121" s="230"/>
      <c r="J121" s="230"/>
      <c r="K121" s="231"/>
    </row>
    <row r="122" spans="2:11" customFormat="1" ht="45" customHeight="1">
      <c r="B122" s="232"/>
      <c r="C122" s="304" t="s">
        <v>416</v>
      </c>
      <c r="D122" s="304"/>
      <c r="E122" s="304"/>
      <c r="F122" s="304"/>
      <c r="G122" s="304"/>
      <c r="H122" s="304"/>
      <c r="I122" s="304"/>
      <c r="J122" s="304"/>
      <c r="K122" s="233"/>
    </row>
    <row r="123" spans="2:11" customFormat="1" ht="17.25" customHeight="1">
      <c r="B123" s="234"/>
      <c r="C123" s="208" t="s">
        <v>362</v>
      </c>
      <c r="D123" s="208"/>
      <c r="E123" s="208"/>
      <c r="F123" s="208" t="s">
        <v>363</v>
      </c>
      <c r="G123" s="209"/>
      <c r="H123" s="208" t="s">
        <v>58</v>
      </c>
      <c r="I123" s="208" t="s">
        <v>61</v>
      </c>
      <c r="J123" s="208" t="s">
        <v>364</v>
      </c>
      <c r="K123" s="235"/>
    </row>
    <row r="124" spans="2:11" customFormat="1" ht="17.25" customHeight="1">
      <c r="B124" s="234"/>
      <c r="C124" s="210" t="s">
        <v>365</v>
      </c>
      <c r="D124" s="210"/>
      <c r="E124" s="210"/>
      <c r="F124" s="211" t="s">
        <v>366</v>
      </c>
      <c r="G124" s="212"/>
      <c r="H124" s="210"/>
      <c r="I124" s="210"/>
      <c r="J124" s="210" t="s">
        <v>367</v>
      </c>
      <c r="K124" s="235"/>
    </row>
    <row r="125" spans="2:11" customFormat="1" ht="5.25" customHeight="1">
      <c r="B125" s="236"/>
      <c r="C125" s="213"/>
      <c r="D125" s="213"/>
      <c r="E125" s="213"/>
      <c r="F125" s="213"/>
      <c r="G125" s="237"/>
      <c r="H125" s="213"/>
      <c r="I125" s="213"/>
      <c r="J125" s="213"/>
      <c r="K125" s="238"/>
    </row>
    <row r="126" spans="2:11" customFormat="1" ht="15" customHeight="1">
      <c r="B126" s="236"/>
      <c r="C126" s="195" t="s">
        <v>371</v>
      </c>
      <c r="D126" s="215"/>
      <c r="E126" s="215"/>
      <c r="F126" s="216" t="s">
        <v>368</v>
      </c>
      <c r="G126" s="195"/>
      <c r="H126" s="195" t="s">
        <v>408</v>
      </c>
      <c r="I126" s="195" t="s">
        <v>370</v>
      </c>
      <c r="J126" s="195">
        <v>120</v>
      </c>
      <c r="K126" s="239"/>
    </row>
    <row r="127" spans="2:11" customFormat="1" ht="15" customHeight="1">
      <c r="B127" s="236"/>
      <c r="C127" s="195" t="s">
        <v>417</v>
      </c>
      <c r="D127" s="195"/>
      <c r="E127" s="195"/>
      <c r="F127" s="216" t="s">
        <v>368</v>
      </c>
      <c r="G127" s="195"/>
      <c r="H127" s="195" t="s">
        <v>418</v>
      </c>
      <c r="I127" s="195" t="s">
        <v>370</v>
      </c>
      <c r="J127" s="195" t="s">
        <v>419</v>
      </c>
      <c r="K127" s="239"/>
    </row>
    <row r="128" spans="2:11" customFormat="1" ht="15" customHeight="1">
      <c r="B128" s="236"/>
      <c r="C128" s="195" t="s">
        <v>316</v>
      </c>
      <c r="D128" s="195"/>
      <c r="E128" s="195"/>
      <c r="F128" s="216" t="s">
        <v>368</v>
      </c>
      <c r="G128" s="195"/>
      <c r="H128" s="195" t="s">
        <v>420</v>
      </c>
      <c r="I128" s="195" t="s">
        <v>370</v>
      </c>
      <c r="J128" s="195" t="s">
        <v>419</v>
      </c>
      <c r="K128" s="239"/>
    </row>
    <row r="129" spans="2:11" customFormat="1" ht="15" customHeight="1">
      <c r="B129" s="236"/>
      <c r="C129" s="195" t="s">
        <v>379</v>
      </c>
      <c r="D129" s="195"/>
      <c r="E129" s="195"/>
      <c r="F129" s="216" t="s">
        <v>374</v>
      </c>
      <c r="G129" s="195"/>
      <c r="H129" s="195" t="s">
        <v>380</v>
      </c>
      <c r="I129" s="195" t="s">
        <v>370</v>
      </c>
      <c r="J129" s="195">
        <v>15</v>
      </c>
      <c r="K129" s="239"/>
    </row>
    <row r="130" spans="2:11" customFormat="1" ht="15" customHeight="1">
      <c r="B130" s="236"/>
      <c r="C130" s="195" t="s">
        <v>381</v>
      </c>
      <c r="D130" s="195"/>
      <c r="E130" s="195"/>
      <c r="F130" s="216" t="s">
        <v>374</v>
      </c>
      <c r="G130" s="195"/>
      <c r="H130" s="195" t="s">
        <v>382</v>
      </c>
      <c r="I130" s="195" t="s">
        <v>370</v>
      </c>
      <c r="J130" s="195">
        <v>15</v>
      </c>
      <c r="K130" s="239"/>
    </row>
    <row r="131" spans="2:11" customFormat="1" ht="15" customHeight="1">
      <c r="B131" s="236"/>
      <c r="C131" s="195" t="s">
        <v>383</v>
      </c>
      <c r="D131" s="195"/>
      <c r="E131" s="195"/>
      <c r="F131" s="216" t="s">
        <v>374</v>
      </c>
      <c r="G131" s="195"/>
      <c r="H131" s="195" t="s">
        <v>384</v>
      </c>
      <c r="I131" s="195" t="s">
        <v>370</v>
      </c>
      <c r="J131" s="195">
        <v>20</v>
      </c>
      <c r="K131" s="239"/>
    </row>
    <row r="132" spans="2:11" customFormat="1" ht="15" customHeight="1">
      <c r="B132" s="236"/>
      <c r="C132" s="195" t="s">
        <v>385</v>
      </c>
      <c r="D132" s="195"/>
      <c r="E132" s="195"/>
      <c r="F132" s="216" t="s">
        <v>374</v>
      </c>
      <c r="G132" s="195"/>
      <c r="H132" s="195" t="s">
        <v>386</v>
      </c>
      <c r="I132" s="195" t="s">
        <v>370</v>
      </c>
      <c r="J132" s="195">
        <v>20</v>
      </c>
      <c r="K132" s="239"/>
    </row>
    <row r="133" spans="2:11" customFormat="1" ht="15" customHeight="1">
      <c r="B133" s="236"/>
      <c r="C133" s="195" t="s">
        <v>373</v>
      </c>
      <c r="D133" s="195"/>
      <c r="E133" s="195"/>
      <c r="F133" s="216" t="s">
        <v>374</v>
      </c>
      <c r="G133" s="195"/>
      <c r="H133" s="195" t="s">
        <v>408</v>
      </c>
      <c r="I133" s="195" t="s">
        <v>370</v>
      </c>
      <c r="J133" s="195">
        <v>50</v>
      </c>
      <c r="K133" s="239"/>
    </row>
    <row r="134" spans="2:11" customFormat="1" ht="15" customHeight="1">
      <c r="B134" s="236"/>
      <c r="C134" s="195" t="s">
        <v>387</v>
      </c>
      <c r="D134" s="195"/>
      <c r="E134" s="195"/>
      <c r="F134" s="216" t="s">
        <v>374</v>
      </c>
      <c r="G134" s="195"/>
      <c r="H134" s="195" t="s">
        <v>408</v>
      </c>
      <c r="I134" s="195" t="s">
        <v>370</v>
      </c>
      <c r="J134" s="195">
        <v>50</v>
      </c>
      <c r="K134" s="239"/>
    </row>
    <row r="135" spans="2:11" customFormat="1" ht="15" customHeight="1">
      <c r="B135" s="236"/>
      <c r="C135" s="195" t="s">
        <v>393</v>
      </c>
      <c r="D135" s="195"/>
      <c r="E135" s="195"/>
      <c r="F135" s="216" t="s">
        <v>374</v>
      </c>
      <c r="G135" s="195"/>
      <c r="H135" s="195" t="s">
        <v>408</v>
      </c>
      <c r="I135" s="195" t="s">
        <v>370</v>
      </c>
      <c r="J135" s="195">
        <v>50</v>
      </c>
      <c r="K135" s="239"/>
    </row>
    <row r="136" spans="2:11" customFormat="1" ht="15" customHeight="1">
      <c r="B136" s="236"/>
      <c r="C136" s="195" t="s">
        <v>395</v>
      </c>
      <c r="D136" s="195"/>
      <c r="E136" s="195"/>
      <c r="F136" s="216" t="s">
        <v>374</v>
      </c>
      <c r="G136" s="195"/>
      <c r="H136" s="195" t="s">
        <v>408</v>
      </c>
      <c r="I136" s="195" t="s">
        <v>370</v>
      </c>
      <c r="J136" s="195">
        <v>50</v>
      </c>
      <c r="K136" s="239"/>
    </row>
    <row r="137" spans="2:11" customFormat="1" ht="15" customHeight="1">
      <c r="B137" s="236"/>
      <c r="C137" s="195" t="s">
        <v>396</v>
      </c>
      <c r="D137" s="195"/>
      <c r="E137" s="195"/>
      <c r="F137" s="216" t="s">
        <v>374</v>
      </c>
      <c r="G137" s="195"/>
      <c r="H137" s="195" t="s">
        <v>421</v>
      </c>
      <c r="I137" s="195" t="s">
        <v>370</v>
      </c>
      <c r="J137" s="195">
        <v>255</v>
      </c>
      <c r="K137" s="239"/>
    </row>
    <row r="138" spans="2:11" customFormat="1" ht="15" customHeight="1">
      <c r="B138" s="236"/>
      <c r="C138" s="195" t="s">
        <v>398</v>
      </c>
      <c r="D138" s="195"/>
      <c r="E138" s="195"/>
      <c r="F138" s="216" t="s">
        <v>368</v>
      </c>
      <c r="G138" s="195"/>
      <c r="H138" s="195" t="s">
        <v>422</v>
      </c>
      <c r="I138" s="195" t="s">
        <v>400</v>
      </c>
      <c r="J138" s="195"/>
      <c r="K138" s="239"/>
    </row>
    <row r="139" spans="2:11" customFormat="1" ht="15" customHeight="1">
      <c r="B139" s="236"/>
      <c r="C139" s="195" t="s">
        <v>401</v>
      </c>
      <c r="D139" s="195"/>
      <c r="E139" s="195"/>
      <c r="F139" s="216" t="s">
        <v>368</v>
      </c>
      <c r="G139" s="195"/>
      <c r="H139" s="195" t="s">
        <v>423</v>
      </c>
      <c r="I139" s="195" t="s">
        <v>403</v>
      </c>
      <c r="J139" s="195"/>
      <c r="K139" s="239"/>
    </row>
    <row r="140" spans="2:11" customFormat="1" ht="15" customHeight="1">
      <c r="B140" s="236"/>
      <c r="C140" s="195" t="s">
        <v>404</v>
      </c>
      <c r="D140" s="195"/>
      <c r="E140" s="195"/>
      <c r="F140" s="216" t="s">
        <v>368</v>
      </c>
      <c r="G140" s="195"/>
      <c r="H140" s="195" t="s">
        <v>404</v>
      </c>
      <c r="I140" s="195" t="s">
        <v>403</v>
      </c>
      <c r="J140" s="195"/>
      <c r="K140" s="239"/>
    </row>
    <row r="141" spans="2:11" customFormat="1" ht="15" customHeight="1">
      <c r="B141" s="236"/>
      <c r="C141" s="195" t="s">
        <v>42</v>
      </c>
      <c r="D141" s="195"/>
      <c r="E141" s="195"/>
      <c r="F141" s="216" t="s">
        <v>368</v>
      </c>
      <c r="G141" s="195"/>
      <c r="H141" s="195" t="s">
        <v>424</v>
      </c>
      <c r="I141" s="195" t="s">
        <v>403</v>
      </c>
      <c r="J141" s="195"/>
      <c r="K141" s="239"/>
    </row>
    <row r="142" spans="2:11" customFormat="1" ht="15" customHeight="1">
      <c r="B142" s="236"/>
      <c r="C142" s="195" t="s">
        <v>425</v>
      </c>
      <c r="D142" s="195"/>
      <c r="E142" s="195"/>
      <c r="F142" s="216" t="s">
        <v>368</v>
      </c>
      <c r="G142" s="195"/>
      <c r="H142" s="195" t="s">
        <v>426</v>
      </c>
      <c r="I142" s="195" t="s">
        <v>403</v>
      </c>
      <c r="J142" s="195"/>
      <c r="K142" s="239"/>
    </row>
    <row r="143" spans="2:11" customFormat="1" ht="15" customHeight="1">
      <c r="B143" s="240"/>
      <c r="C143" s="241"/>
      <c r="D143" s="241"/>
      <c r="E143" s="241"/>
      <c r="F143" s="241"/>
      <c r="G143" s="241"/>
      <c r="H143" s="241"/>
      <c r="I143" s="241"/>
      <c r="J143" s="241"/>
      <c r="K143" s="242"/>
    </row>
    <row r="144" spans="2:11" customFormat="1" ht="18.75" customHeight="1">
      <c r="B144" s="227"/>
      <c r="C144" s="227"/>
      <c r="D144" s="227"/>
      <c r="E144" s="227"/>
      <c r="F144" s="228"/>
      <c r="G144" s="227"/>
      <c r="H144" s="227"/>
      <c r="I144" s="227"/>
      <c r="J144" s="227"/>
      <c r="K144" s="227"/>
    </row>
    <row r="145" spans="2:11" customFormat="1" ht="18.75" customHeight="1">
      <c r="B145" s="202"/>
      <c r="C145" s="202"/>
      <c r="D145" s="202"/>
      <c r="E145" s="202"/>
      <c r="F145" s="202"/>
      <c r="G145" s="202"/>
      <c r="H145" s="202"/>
      <c r="I145" s="202"/>
      <c r="J145" s="202"/>
      <c r="K145" s="202"/>
    </row>
    <row r="146" spans="2:11" customFormat="1" ht="7.5" customHeight="1">
      <c r="B146" s="203"/>
      <c r="C146" s="204"/>
      <c r="D146" s="204"/>
      <c r="E146" s="204"/>
      <c r="F146" s="204"/>
      <c r="G146" s="204"/>
      <c r="H146" s="204"/>
      <c r="I146" s="204"/>
      <c r="J146" s="204"/>
      <c r="K146" s="205"/>
    </row>
    <row r="147" spans="2:11" customFormat="1" ht="45" customHeight="1">
      <c r="B147" s="206"/>
      <c r="C147" s="303" t="s">
        <v>427</v>
      </c>
      <c r="D147" s="303"/>
      <c r="E147" s="303"/>
      <c r="F147" s="303"/>
      <c r="G147" s="303"/>
      <c r="H147" s="303"/>
      <c r="I147" s="303"/>
      <c r="J147" s="303"/>
      <c r="K147" s="207"/>
    </row>
    <row r="148" spans="2:11" customFormat="1" ht="17.25" customHeight="1">
      <c r="B148" s="206"/>
      <c r="C148" s="208" t="s">
        <v>362</v>
      </c>
      <c r="D148" s="208"/>
      <c r="E148" s="208"/>
      <c r="F148" s="208" t="s">
        <v>363</v>
      </c>
      <c r="G148" s="209"/>
      <c r="H148" s="208" t="s">
        <v>58</v>
      </c>
      <c r="I148" s="208" t="s">
        <v>61</v>
      </c>
      <c r="J148" s="208" t="s">
        <v>364</v>
      </c>
      <c r="K148" s="207"/>
    </row>
    <row r="149" spans="2:11" customFormat="1" ht="17.25" customHeight="1">
      <c r="B149" s="206"/>
      <c r="C149" s="210" t="s">
        <v>365</v>
      </c>
      <c r="D149" s="210"/>
      <c r="E149" s="210"/>
      <c r="F149" s="211" t="s">
        <v>366</v>
      </c>
      <c r="G149" s="212"/>
      <c r="H149" s="210"/>
      <c r="I149" s="210"/>
      <c r="J149" s="210" t="s">
        <v>367</v>
      </c>
      <c r="K149" s="207"/>
    </row>
    <row r="150" spans="2:11" customFormat="1" ht="5.25" customHeight="1">
      <c r="B150" s="218"/>
      <c r="C150" s="213"/>
      <c r="D150" s="213"/>
      <c r="E150" s="213"/>
      <c r="F150" s="213"/>
      <c r="G150" s="214"/>
      <c r="H150" s="213"/>
      <c r="I150" s="213"/>
      <c r="J150" s="213"/>
      <c r="K150" s="239"/>
    </row>
    <row r="151" spans="2:11" customFormat="1" ht="15" customHeight="1">
      <c r="B151" s="218"/>
      <c r="C151" s="243" t="s">
        <v>371</v>
      </c>
      <c r="D151" s="195"/>
      <c r="E151" s="195"/>
      <c r="F151" s="244" t="s">
        <v>368</v>
      </c>
      <c r="G151" s="195"/>
      <c r="H151" s="243" t="s">
        <v>408</v>
      </c>
      <c r="I151" s="243" t="s">
        <v>370</v>
      </c>
      <c r="J151" s="243">
        <v>120</v>
      </c>
      <c r="K151" s="239"/>
    </row>
    <row r="152" spans="2:11" customFormat="1" ht="15" customHeight="1">
      <c r="B152" s="218"/>
      <c r="C152" s="243" t="s">
        <v>417</v>
      </c>
      <c r="D152" s="195"/>
      <c r="E152" s="195"/>
      <c r="F152" s="244" t="s">
        <v>368</v>
      </c>
      <c r="G152" s="195"/>
      <c r="H152" s="243" t="s">
        <v>428</v>
      </c>
      <c r="I152" s="243" t="s">
        <v>370</v>
      </c>
      <c r="J152" s="243" t="s">
        <v>419</v>
      </c>
      <c r="K152" s="239"/>
    </row>
    <row r="153" spans="2:11" customFormat="1" ht="15" customHeight="1">
      <c r="B153" s="218"/>
      <c r="C153" s="243" t="s">
        <v>316</v>
      </c>
      <c r="D153" s="195"/>
      <c r="E153" s="195"/>
      <c r="F153" s="244" t="s">
        <v>368</v>
      </c>
      <c r="G153" s="195"/>
      <c r="H153" s="243" t="s">
        <v>429</v>
      </c>
      <c r="I153" s="243" t="s">
        <v>370</v>
      </c>
      <c r="J153" s="243" t="s">
        <v>419</v>
      </c>
      <c r="K153" s="239"/>
    </row>
    <row r="154" spans="2:11" customFormat="1" ht="15" customHeight="1">
      <c r="B154" s="218"/>
      <c r="C154" s="243" t="s">
        <v>373</v>
      </c>
      <c r="D154" s="195"/>
      <c r="E154" s="195"/>
      <c r="F154" s="244" t="s">
        <v>374</v>
      </c>
      <c r="G154" s="195"/>
      <c r="H154" s="243" t="s">
        <v>408</v>
      </c>
      <c r="I154" s="243" t="s">
        <v>370</v>
      </c>
      <c r="J154" s="243">
        <v>50</v>
      </c>
      <c r="K154" s="239"/>
    </row>
    <row r="155" spans="2:11" customFormat="1" ht="15" customHeight="1">
      <c r="B155" s="218"/>
      <c r="C155" s="243" t="s">
        <v>376</v>
      </c>
      <c r="D155" s="195"/>
      <c r="E155" s="195"/>
      <c r="F155" s="244" t="s">
        <v>368</v>
      </c>
      <c r="G155" s="195"/>
      <c r="H155" s="243" t="s">
        <v>408</v>
      </c>
      <c r="I155" s="243" t="s">
        <v>378</v>
      </c>
      <c r="J155" s="243"/>
      <c r="K155" s="239"/>
    </row>
    <row r="156" spans="2:11" customFormat="1" ht="15" customHeight="1">
      <c r="B156" s="218"/>
      <c r="C156" s="243" t="s">
        <v>387</v>
      </c>
      <c r="D156" s="195"/>
      <c r="E156" s="195"/>
      <c r="F156" s="244" t="s">
        <v>374</v>
      </c>
      <c r="G156" s="195"/>
      <c r="H156" s="243" t="s">
        <v>408</v>
      </c>
      <c r="I156" s="243" t="s">
        <v>370</v>
      </c>
      <c r="J156" s="243">
        <v>50</v>
      </c>
      <c r="K156" s="239"/>
    </row>
    <row r="157" spans="2:11" customFormat="1" ht="15" customHeight="1">
      <c r="B157" s="218"/>
      <c r="C157" s="243" t="s">
        <v>395</v>
      </c>
      <c r="D157" s="195"/>
      <c r="E157" s="195"/>
      <c r="F157" s="244" t="s">
        <v>374</v>
      </c>
      <c r="G157" s="195"/>
      <c r="H157" s="243" t="s">
        <v>408</v>
      </c>
      <c r="I157" s="243" t="s">
        <v>370</v>
      </c>
      <c r="J157" s="243">
        <v>50</v>
      </c>
      <c r="K157" s="239"/>
    </row>
    <row r="158" spans="2:11" customFormat="1" ht="15" customHeight="1">
      <c r="B158" s="218"/>
      <c r="C158" s="243" t="s">
        <v>393</v>
      </c>
      <c r="D158" s="195"/>
      <c r="E158" s="195"/>
      <c r="F158" s="244" t="s">
        <v>374</v>
      </c>
      <c r="G158" s="195"/>
      <c r="H158" s="243" t="s">
        <v>408</v>
      </c>
      <c r="I158" s="243" t="s">
        <v>370</v>
      </c>
      <c r="J158" s="243">
        <v>50</v>
      </c>
      <c r="K158" s="239"/>
    </row>
    <row r="159" spans="2:11" customFormat="1" ht="15" customHeight="1">
      <c r="B159" s="218"/>
      <c r="C159" s="243" t="s">
        <v>120</v>
      </c>
      <c r="D159" s="195"/>
      <c r="E159" s="195"/>
      <c r="F159" s="244" t="s">
        <v>368</v>
      </c>
      <c r="G159" s="195"/>
      <c r="H159" s="243" t="s">
        <v>430</v>
      </c>
      <c r="I159" s="243" t="s">
        <v>370</v>
      </c>
      <c r="J159" s="243" t="s">
        <v>431</v>
      </c>
      <c r="K159" s="239"/>
    </row>
    <row r="160" spans="2:11" customFormat="1" ht="15" customHeight="1">
      <c r="B160" s="218"/>
      <c r="C160" s="243" t="s">
        <v>432</v>
      </c>
      <c r="D160" s="195"/>
      <c r="E160" s="195"/>
      <c r="F160" s="244" t="s">
        <v>368</v>
      </c>
      <c r="G160" s="195"/>
      <c r="H160" s="243" t="s">
        <v>433</v>
      </c>
      <c r="I160" s="243" t="s">
        <v>403</v>
      </c>
      <c r="J160" s="243"/>
      <c r="K160" s="239"/>
    </row>
    <row r="161" spans="2:11" customFormat="1" ht="15" customHeight="1">
      <c r="B161" s="245"/>
      <c r="C161" s="225"/>
      <c r="D161" s="225"/>
      <c r="E161" s="225"/>
      <c r="F161" s="225"/>
      <c r="G161" s="225"/>
      <c r="H161" s="225"/>
      <c r="I161" s="225"/>
      <c r="J161" s="225"/>
      <c r="K161" s="246"/>
    </row>
    <row r="162" spans="2:11" customFormat="1" ht="18.75" customHeight="1">
      <c r="B162" s="227"/>
      <c r="C162" s="237"/>
      <c r="D162" s="237"/>
      <c r="E162" s="237"/>
      <c r="F162" s="247"/>
      <c r="G162" s="237"/>
      <c r="H162" s="237"/>
      <c r="I162" s="237"/>
      <c r="J162" s="237"/>
      <c r="K162" s="227"/>
    </row>
    <row r="163" spans="2:11" customFormat="1" ht="18.75" customHeight="1"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</row>
    <row r="164" spans="2:11" customFormat="1" ht="7.5" customHeight="1">
      <c r="B164" s="184"/>
      <c r="C164" s="185"/>
      <c r="D164" s="185"/>
      <c r="E164" s="185"/>
      <c r="F164" s="185"/>
      <c r="G164" s="185"/>
      <c r="H164" s="185"/>
      <c r="I164" s="185"/>
      <c r="J164" s="185"/>
      <c r="K164" s="186"/>
    </row>
    <row r="165" spans="2:11" customFormat="1" ht="45" customHeight="1">
      <c r="B165" s="187"/>
      <c r="C165" s="304" t="s">
        <v>434</v>
      </c>
      <c r="D165" s="304"/>
      <c r="E165" s="304"/>
      <c r="F165" s="304"/>
      <c r="G165" s="304"/>
      <c r="H165" s="304"/>
      <c r="I165" s="304"/>
      <c r="J165" s="304"/>
      <c r="K165" s="188"/>
    </row>
    <row r="166" spans="2:11" customFormat="1" ht="17.25" customHeight="1">
      <c r="B166" s="187"/>
      <c r="C166" s="208" t="s">
        <v>362</v>
      </c>
      <c r="D166" s="208"/>
      <c r="E166" s="208"/>
      <c r="F166" s="208" t="s">
        <v>363</v>
      </c>
      <c r="G166" s="248"/>
      <c r="H166" s="249" t="s">
        <v>58</v>
      </c>
      <c r="I166" s="249" t="s">
        <v>61</v>
      </c>
      <c r="J166" s="208" t="s">
        <v>364</v>
      </c>
      <c r="K166" s="188"/>
    </row>
    <row r="167" spans="2:11" customFormat="1" ht="17.25" customHeight="1">
      <c r="B167" s="189"/>
      <c r="C167" s="210" t="s">
        <v>365</v>
      </c>
      <c r="D167" s="210"/>
      <c r="E167" s="210"/>
      <c r="F167" s="211" t="s">
        <v>366</v>
      </c>
      <c r="G167" s="250"/>
      <c r="H167" s="251"/>
      <c r="I167" s="251"/>
      <c r="J167" s="210" t="s">
        <v>367</v>
      </c>
      <c r="K167" s="190"/>
    </row>
    <row r="168" spans="2:11" customFormat="1" ht="5.25" customHeight="1">
      <c r="B168" s="218"/>
      <c r="C168" s="213"/>
      <c r="D168" s="213"/>
      <c r="E168" s="213"/>
      <c r="F168" s="213"/>
      <c r="G168" s="214"/>
      <c r="H168" s="213"/>
      <c r="I168" s="213"/>
      <c r="J168" s="213"/>
      <c r="K168" s="239"/>
    </row>
    <row r="169" spans="2:11" customFormat="1" ht="15" customHeight="1">
      <c r="B169" s="218"/>
      <c r="C169" s="195" t="s">
        <v>371</v>
      </c>
      <c r="D169" s="195"/>
      <c r="E169" s="195"/>
      <c r="F169" s="216" t="s">
        <v>368</v>
      </c>
      <c r="G169" s="195"/>
      <c r="H169" s="195" t="s">
        <v>408</v>
      </c>
      <c r="I169" s="195" t="s">
        <v>370</v>
      </c>
      <c r="J169" s="195">
        <v>120</v>
      </c>
      <c r="K169" s="239"/>
    </row>
    <row r="170" spans="2:11" customFormat="1" ht="15" customHeight="1">
      <c r="B170" s="218"/>
      <c r="C170" s="195" t="s">
        <v>417</v>
      </c>
      <c r="D170" s="195"/>
      <c r="E170" s="195"/>
      <c r="F170" s="216" t="s">
        <v>368</v>
      </c>
      <c r="G170" s="195"/>
      <c r="H170" s="195" t="s">
        <v>418</v>
      </c>
      <c r="I170" s="195" t="s">
        <v>370</v>
      </c>
      <c r="J170" s="195" t="s">
        <v>419</v>
      </c>
      <c r="K170" s="239"/>
    </row>
    <row r="171" spans="2:11" customFormat="1" ht="15" customHeight="1">
      <c r="B171" s="218"/>
      <c r="C171" s="195" t="s">
        <v>316</v>
      </c>
      <c r="D171" s="195"/>
      <c r="E171" s="195"/>
      <c r="F171" s="216" t="s">
        <v>368</v>
      </c>
      <c r="G171" s="195"/>
      <c r="H171" s="195" t="s">
        <v>435</v>
      </c>
      <c r="I171" s="195" t="s">
        <v>370</v>
      </c>
      <c r="J171" s="195" t="s">
        <v>419</v>
      </c>
      <c r="K171" s="239"/>
    </row>
    <row r="172" spans="2:11" customFormat="1" ht="15" customHeight="1">
      <c r="B172" s="218"/>
      <c r="C172" s="195" t="s">
        <v>373</v>
      </c>
      <c r="D172" s="195"/>
      <c r="E172" s="195"/>
      <c r="F172" s="216" t="s">
        <v>374</v>
      </c>
      <c r="G172" s="195"/>
      <c r="H172" s="195" t="s">
        <v>435</v>
      </c>
      <c r="I172" s="195" t="s">
        <v>370</v>
      </c>
      <c r="J172" s="195">
        <v>50</v>
      </c>
      <c r="K172" s="239"/>
    </row>
    <row r="173" spans="2:11" customFormat="1" ht="15" customHeight="1">
      <c r="B173" s="218"/>
      <c r="C173" s="195" t="s">
        <v>376</v>
      </c>
      <c r="D173" s="195"/>
      <c r="E173" s="195"/>
      <c r="F173" s="216" t="s">
        <v>368</v>
      </c>
      <c r="G173" s="195"/>
      <c r="H173" s="195" t="s">
        <v>435</v>
      </c>
      <c r="I173" s="195" t="s">
        <v>378</v>
      </c>
      <c r="J173" s="195"/>
      <c r="K173" s="239"/>
    </row>
    <row r="174" spans="2:11" customFormat="1" ht="15" customHeight="1">
      <c r="B174" s="218"/>
      <c r="C174" s="195" t="s">
        <v>387</v>
      </c>
      <c r="D174" s="195"/>
      <c r="E174" s="195"/>
      <c r="F174" s="216" t="s">
        <v>374</v>
      </c>
      <c r="G174" s="195"/>
      <c r="H174" s="195" t="s">
        <v>435</v>
      </c>
      <c r="I174" s="195" t="s">
        <v>370</v>
      </c>
      <c r="J174" s="195">
        <v>50</v>
      </c>
      <c r="K174" s="239"/>
    </row>
    <row r="175" spans="2:11" customFormat="1" ht="15" customHeight="1">
      <c r="B175" s="218"/>
      <c r="C175" s="195" t="s">
        <v>395</v>
      </c>
      <c r="D175" s="195"/>
      <c r="E175" s="195"/>
      <c r="F175" s="216" t="s">
        <v>374</v>
      </c>
      <c r="G175" s="195"/>
      <c r="H175" s="195" t="s">
        <v>435</v>
      </c>
      <c r="I175" s="195" t="s">
        <v>370</v>
      </c>
      <c r="J175" s="195">
        <v>50</v>
      </c>
      <c r="K175" s="239"/>
    </row>
    <row r="176" spans="2:11" customFormat="1" ht="15" customHeight="1">
      <c r="B176" s="218"/>
      <c r="C176" s="195" t="s">
        <v>393</v>
      </c>
      <c r="D176" s="195"/>
      <c r="E176" s="195"/>
      <c r="F176" s="216" t="s">
        <v>374</v>
      </c>
      <c r="G176" s="195"/>
      <c r="H176" s="195" t="s">
        <v>435</v>
      </c>
      <c r="I176" s="195" t="s">
        <v>370</v>
      </c>
      <c r="J176" s="195">
        <v>50</v>
      </c>
      <c r="K176" s="239"/>
    </row>
    <row r="177" spans="2:11" customFormat="1" ht="15" customHeight="1">
      <c r="B177" s="218"/>
      <c r="C177" s="195" t="s">
        <v>129</v>
      </c>
      <c r="D177" s="195"/>
      <c r="E177" s="195"/>
      <c r="F177" s="216" t="s">
        <v>368</v>
      </c>
      <c r="G177" s="195"/>
      <c r="H177" s="195" t="s">
        <v>436</v>
      </c>
      <c r="I177" s="195" t="s">
        <v>437</v>
      </c>
      <c r="J177" s="195"/>
      <c r="K177" s="239"/>
    </row>
    <row r="178" spans="2:11" customFormat="1" ht="15" customHeight="1">
      <c r="B178" s="218"/>
      <c r="C178" s="195" t="s">
        <v>61</v>
      </c>
      <c r="D178" s="195"/>
      <c r="E178" s="195"/>
      <c r="F178" s="216" t="s">
        <v>368</v>
      </c>
      <c r="G178" s="195"/>
      <c r="H178" s="195" t="s">
        <v>438</v>
      </c>
      <c r="I178" s="195" t="s">
        <v>439</v>
      </c>
      <c r="J178" s="195">
        <v>1</v>
      </c>
      <c r="K178" s="239"/>
    </row>
    <row r="179" spans="2:11" customFormat="1" ht="15" customHeight="1">
      <c r="B179" s="218"/>
      <c r="C179" s="195" t="s">
        <v>57</v>
      </c>
      <c r="D179" s="195"/>
      <c r="E179" s="195"/>
      <c r="F179" s="216" t="s">
        <v>368</v>
      </c>
      <c r="G179" s="195"/>
      <c r="H179" s="195" t="s">
        <v>440</v>
      </c>
      <c r="I179" s="195" t="s">
        <v>370</v>
      </c>
      <c r="J179" s="195">
        <v>20</v>
      </c>
      <c r="K179" s="239"/>
    </row>
    <row r="180" spans="2:11" customFormat="1" ht="15" customHeight="1">
      <c r="B180" s="218"/>
      <c r="C180" s="195" t="s">
        <v>58</v>
      </c>
      <c r="D180" s="195"/>
      <c r="E180" s="195"/>
      <c r="F180" s="216" t="s">
        <v>368</v>
      </c>
      <c r="G180" s="195"/>
      <c r="H180" s="195" t="s">
        <v>441</v>
      </c>
      <c r="I180" s="195" t="s">
        <v>370</v>
      </c>
      <c r="J180" s="195">
        <v>255</v>
      </c>
      <c r="K180" s="239"/>
    </row>
    <row r="181" spans="2:11" customFormat="1" ht="15" customHeight="1">
      <c r="B181" s="218"/>
      <c r="C181" s="195" t="s">
        <v>130</v>
      </c>
      <c r="D181" s="195"/>
      <c r="E181" s="195"/>
      <c r="F181" s="216" t="s">
        <v>368</v>
      </c>
      <c r="G181" s="195"/>
      <c r="H181" s="195" t="s">
        <v>332</v>
      </c>
      <c r="I181" s="195" t="s">
        <v>370</v>
      </c>
      <c r="J181" s="195">
        <v>10</v>
      </c>
      <c r="K181" s="239"/>
    </row>
    <row r="182" spans="2:11" customFormat="1" ht="15" customHeight="1">
      <c r="B182" s="218"/>
      <c r="C182" s="195" t="s">
        <v>131</v>
      </c>
      <c r="D182" s="195"/>
      <c r="E182" s="195"/>
      <c r="F182" s="216" t="s">
        <v>368</v>
      </c>
      <c r="G182" s="195"/>
      <c r="H182" s="195" t="s">
        <v>442</v>
      </c>
      <c r="I182" s="195" t="s">
        <v>403</v>
      </c>
      <c r="J182" s="195"/>
      <c r="K182" s="239"/>
    </row>
    <row r="183" spans="2:11" customFormat="1" ht="15" customHeight="1">
      <c r="B183" s="218"/>
      <c r="C183" s="195" t="s">
        <v>443</v>
      </c>
      <c r="D183" s="195"/>
      <c r="E183" s="195"/>
      <c r="F183" s="216" t="s">
        <v>368</v>
      </c>
      <c r="G183" s="195"/>
      <c r="H183" s="195" t="s">
        <v>444</v>
      </c>
      <c r="I183" s="195" t="s">
        <v>403</v>
      </c>
      <c r="J183" s="195"/>
      <c r="K183" s="239"/>
    </row>
    <row r="184" spans="2:11" customFormat="1" ht="15" customHeight="1">
      <c r="B184" s="218"/>
      <c r="C184" s="195" t="s">
        <v>432</v>
      </c>
      <c r="D184" s="195"/>
      <c r="E184" s="195"/>
      <c r="F184" s="216" t="s">
        <v>368</v>
      </c>
      <c r="G184" s="195"/>
      <c r="H184" s="195" t="s">
        <v>445</v>
      </c>
      <c r="I184" s="195" t="s">
        <v>403</v>
      </c>
      <c r="J184" s="195"/>
      <c r="K184" s="239"/>
    </row>
    <row r="185" spans="2:11" customFormat="1" ht="15" customHeight="1">
      <c r="B185" s="218"/>
      <c r="C185" s="195" t="s">
        <v>133</v>
      </c>
      <c r="D185" s="195"/>
      <c r="E185" s="195"/>
      <c r="F185" s="216" t="s">
        <v>374</v>
      </c>
      <c r="G185" s="195"/>
      <c r="H185" s="195" t="s">
        <v>446</v>
      </c>
      <c r="I185" s="195" t="s">
        <v>370</v>
      </c>
      <c r="J185" s="195">
        <v>50</v>
      </c>
      <c r="K185" s="239"/>
    </row>
    <row r="186" spans="2:11" customFormat="1" ht="15" customHeight="1">
      <c r="B186" s="218"/>
      <c r="C186" s="195" t="s">
        <v>447</v>
      </c>
      <c r="D186" s="195"/>
      <c r="E186" s="195"/>
      <c r="F186" s="216" t="s">
        <v>374</v>
      </c>
      <c r="G186" s="195"/>
      <c r="H186" s="195" t="s">
        <v>448</v>
      </c>
      <c r="I186" s="195" t="s">
        <v>449</v>
      </c>
      <c r="J186" s="195"/>
      <c r="K186" s="239"/>
    </row>
    <row r="187" spans="2:11" customFormat="1" ht="15" customHeight="1">
      <c r="B187" s="218"/>
      <c r="C187" s="195" t="s">
        <v>450</v>
      </c>
      <c r="D187" s="195"/>
      <c r="E187" s="195"/>
      <c r="F187" s="216" t="s">
        <v>374</v>
      </c>
      <c r="G187" s="195"/>
      <c r="H187" s="195" t="s">
        <v>451</v>
      </c>
      <c r="I187" s="195" t="s">
        <v>449</v>
      </c>
      <c r="J187" s="195"/>
      <c r="K187" s="239"/>
    </row>
    <row r="188" spans="2:11" customFormat="1" ht="15" customHeight="1">
      <c r="B188" s="218"/>
      <c r="C188" s="195" t="s">
        <v>452</v>
      </c>
      <c r="D188" s="195"/>
      <c r="E188" s="195"/>
      <c r="F188" s="216" t="s">
        <v>374</v>
      </c>
      <c r="G188" s="195"/>
      <c r="H188" s="195" t="s">
        <v>453</v>
      </c>
      <c r="I188" s="195" t="s">
        <v>449</v>
      </c>
      <c r="J188" s="195"/>
      <c r="K188" s="239"/>
    </row>
    <row r="189" spans="2:11" customFormat="1" ht="15" customHeight="1">
      <c r="B189" s="218"/>
      <c r="C189" s="252" t="s">
        <v>454</v>
      </c>
      <c r="D189" s="195"/>
      <c r="E189" s="195"/>
      <c r="F189" s="216" t="s">
        <v>374</v>
      </c>
      <c r="G189" s="195"/>
      <c r="H189" s="195" t="s">
        <v>455</v>
      </c>
      <c r="I189" s="195" t="s">
        <v>456</v>
      </c>
      <c r="J189" s="253" t="s">
        <v>457</v>
      </c>
      <c r="K189" s="239"/>
    </row>
    <row r="190" spans="2:11" customFormat="1" ht="15" customHeight="1">
      <c r="B190" s="218"/>
      <c r="C190" s="252" t="s">
        <v>46</v>
      </c>
      <c r="D190" s="195"/>
      <c r="E190" s="195"/>
      <c r="F190" s="216" t="s">
        <v>368</v>
      </c>
      <c r="G190" s="195"/>
      <c r="H190" s="192" t="s">
        <v>458</v>
      </c>
      <c r="I190" s="195" t="s">
        <v>459</v>
      </c>
      <c r="J190" s="195"/>
      <c r="K190" s="239"/>
    </row>
    <row r="191" spans="2:11" customFormat="1" ht="15" customHeight="1">
      <c r="B191" s="218"/>
      <c r="C191" s="252" t="s">
        <v>460</v>
      </c>
      <c r="D191" s="195"/>
      <c r="E191" s="195"/>
      <c r="F191" s="216" t="s">
        <v>368</v>
      </c>
      <c r="G191" s="195"/>
      <c r="H191" s="195" t="s">
        <v>461</v>
      </c>
      <c r="I191" s="195" t="s">
        <v>403</v>
      </c>
      <c r="J191" s="195"/>
      <c r="K191" s="239"/>
    </row>
    <row r="192" spans="2:11" customFormat="1" ht="15" customHeight="1">
      <c r="B192" s="218"/>
      <c r="C192" s="252" t="s">
        <v>462</v>
      </c>
      <c r="D192" s="195"/>
      <c r="E192" s="195"/>
      <c r="F192" s="216" t="s">
        <v>368</v>
      </c>
      <c r="G192" s="195"/>
      <c r="H192" s="195" t="s">
        <v>463</v>
      </c>
      <c r="I192" s="195" t="s">
        <v>403</v>
      </c>
      <c r="J192" s="195"/>
      <c r="K192" s="239"/>
    </row>
    <row r="193" spans="2:11" customFormat="1" ht="15" customHeight="1">
      <c r="B193" s="218"/>
      <c r="C193" s="252" t="s">
        <v>464</v>
      </c>
      <c r="D193" s="195"/>
      <c r="E193" s="195"/>
      <c r="F193" s="216" t="s">
        <v>374</v>
      </c>
      <c r="G193" s="195"/>
      <c r="H193" s="195" t="s">
        <v>465</v>
      </c>
      <c r="I193" s="195" t="s">
        <v>403</v>
      </c>
      <c r="J193" s="195"/>
      <c r="K193" s="239"/>
    </row>
    <row r="194" spans="2:11" customFormat="1" ht="15" customHeight="1">
      <c r="B194" s="245"/>
      <c r="C194" s="254"/>
      <c r="D194" s="225"/>
      <c r="E194" s="225"/>
      <c r="F194" s="225"/>
      <c r="G194" s="225"/>
      <c r="H194" s="225"/>
      <c r="I194" s="225"/>
      <c r="J194" s="225"/>
      <c r="K194" s="246"/>
    </row>
    <row r="195" spans="2:11" customFormat="1" ht="18.75" customHeight="1">
      <c r="B195" s="227"/>
      <c r="C195" s="237"/>
      <c r="D195" s="237"/>
      <c r="E195" s="237"/>
      <c r="F195" s="247"/>
      <c r="G195" s="237"/>
      <c r="H195" s="237"/>
      <c r="I195" s="237"/>
      <c r="J195" s="237"/>
      <c r="K195" s="227"/>
    </row>
    <row r="196" spans="2:11" customFormat="1" ht="18.75" customHeight="1">
      <c r="B196" s="227"/>
      <c r="C196" s="237"/>
      <c r="D196" s="237"/>
      <c r="E196" s="237"/>
      <c r="F196" s="247"/>
      <c r="G196" s="237"/>
      <c r="H196" s="237"/>
      <c r="I196" s="237"/>
      <c r="J196" s="237"/>
      <c r="K196" s="227"/>
    </row>
    <row r="197" spans="2:11" customFormat="1" ht="18.75" customHeight="1">
      <c r="B197" s="202"/>
      <c r="C197" s="202"/>
      <c r="D197" s="202"/>
      <c r="E197" s="202"/>
      <c r="F197" s="202"/>
      <c r="G197" s="202"/>
      <c r="H197" s="202"/>
      <c r="I197" s="202"/>
      <c r="J197" s="202"/>
      <c r="K197" s="202"/>
    </row>
    <row r="198" spans="2:11" customFormat="1" ht="13.5">
      <c r="B198" s="184"/>
      <c r="C198" s="185"/>
      <c r="D198" s="185"/>
      <c r="E198" s="185"/>
      <c r="F198" s="185"/>
      <c r="G198" s="185"/>
      <c r="H198" s="185"/>
      <c r="I198" s="185"/>
      <c r="J198" s="185"/>
      <c r="K198" s="186"/>
    </row>
    <row r="199" spans="2:11" customFormat="1" ht="21">
      <c r="B199" s="187"/>
      <c r="C199" s="304" t="s">
        <v>466</v>
      </c>
      <c r="D199" s="304"/>
      <c r="E199" s="304"/>
      <c r="F199" s="304"/>
      <c r="G199" s="304"/>
      <c r="H199" s="304"/>
      <c r="I199" s="304"/>
      <c r="J199" s="304"/>
      <c r="K199" s="188"/>
    </row>
    <row r="200" spans="2:11" customFormat="1" ht="25.5" customHeight="1">
      <c r="B200" s="187"/>
      <c r="C200" s="255" t="s">
        <v>467</v>
      </c>
      <c r="D200" s="255"/>
      <c r="E200" s="255"/>
      <c r="F200" s="255" t="s">
        <v>468</v>
      </c>
      <c r="G200" s="256"/>
      <c r="H200" s="305" t="s">
        <v>469</v>
      </c>
      <c r="I200" s="305"/>
      <c r="J200" s="305"/>
      <c r="K200" s="188"/>
    </row>
    <row r="201" spans="2:11" customFormat="1" ht="5.25" customHeight="1">
      <c r="B201" s="218"/>
      <c r="C201" s="213"/>
      <c r="D201" s="213"/>
      <c r="E201" s="213"/>
      <c r="F201" s="213"/>
      <c r="G201" s="237"/>
      <c r="H201" s="213"/>
      <c r="I201" s="213"/>
      <c r="J201" s="213"/>
      <c r="K201" s="239"/>
    </row>
    <row r="202" spans="2:11" customFormat="1" ht="15" customHeight="1">
      <c r="B202" s="218"/>
      <c r="C202" s="195" t="s">
        <v>459</v>
      </c>
      <c r="D202" s="195"/>
      <c r="E202" s="195"/>
      <c r="F202" s="216" t="s">
        <v>47</v>
      </c>
      <c r="G202" s="195"/>
      <c r="H202" s="306" t="s">
        <v>470</v>
      </c>
      <c r="I202" s="306"/>
      <c r="J202" s="306"/>
      <c r="K202" s="239"/>
    </row>
    <row r="203" spans="2:11" customFormat="1" ht="15" customHeight="1">
      <c r="B203" s="218"/>
      <c r="C203" s="195"/>
      <c r="D203" s="195"/>
      <c r="E203" s="195"/>
      <c r="F203" s="216" t="s">
        <v>48</v>
      </c>
      <c r="G203" s="195"/>
      <c r="H203" s="306" t="s">
        <v>471</v>
      </c>
      <c r="I203" s="306"/>
      <c r="J203" s="306"/>
      <c r="K203" s="239"/>
    </row>
    <row r="204" spans="2:11" customFormat="1" ht="15" customHeight="1">
      <c r="B204" s="218"/>
      <c r="C204" s="195"/>
      <c r="D204" s="195"/>
      <c r="E204" s="195"/>
      <c r="F204" s="216" t="s">
        <v>51</v>
      </c>
      <c r="G204" s="195"/>
      <c r="H204" s="306" t="s">
        <v>472</v>
      </c>
      <c r="I204" s="306"/>
      <c r="J204" s="306"/>
      <c r="K204" s="239"/>
    </row>
    <row r="205" spans="2:11" customFormat="1" ht="15" customHeight="1">
      <c r="B205" s="218"/>
      <c r="C205" s="195"/>
      <c r="D205" s="195"/>
      <c r="E205" s="195"/>
      <c r="F205" s="216" t="s">
        <v>49</v>
      </c>
      <c r="G205" s="195"/>
      <c r="H205" s="306" t="s">
        <v>473</v>
      </c>
      <c r="I205" s="306"/>
      <c r="J205" s="306"/>
      <c r="K205" s="239"/>
    </row>
    <row r="206" spans="2:11" customFormat="1" ht="15" customHeight="1">
      <c r="B206" s="218"/>
      <c r="C206" s="195"/>
      <c r="D206" s="195"/>
      <c r="E206" s="195"/>
      <c r="F206" s="216" t="s">
        <v>50</v>
      </c>
      <c r="G206" s="195"/>
      <c r="H206" s="306" t="s">
        <v>474</v>
      </c>
      <c r="I206" s="306"/>
      <c r="J206" s="306"/>
      <c r="K206" s="239"/>
    </row>
    <row r="207" spans="2:11" customFormat="1" ht="15" customHeight="1">
      <c r="B207" s="218"/>
      <c r="C207" s="195"/>
      <c r="D207" s="195"/>
      <c r="E207" s="195"/>
      <c r="F207" s="216"/>
      <c r="G207" s="195"/>
      <c r="H207" s="195"/>
      <c r="I207" s="195"/>
      <c r="J207" s="195"/>
      <c r="K207" s="239"/>
    </row>
    <row r="208" spans="2:11" customFormat="1" ht="15" customHeight="1">
      <c r="B208" s="218"/>
      <c r="C208" s="195" t="s">
        <v>415</v>
      </c>
      <c r="D208" s="195"/>
      <c r="E208" s="195"/>
      <c r="F208" s="216" t="s">
        <v>83</v>
      </c>
      <c r="G208" s="195"/>
      <c r="H208" s="306" t="s">
        <v>475</v>
      </c>
      <c r="I208" s="306"/>
      <c r="J208" s="306"/>
      <c r="K208" s="239"/>
    </row>
    <row r="209" spans="2:11" customFormat="1" ht="15" customHeight="1">
      <c r="B209" s="218"/>
      <c r="C209" s="195"/>
      <c r="D209" s="195"/>
      <c r="E209" s="195"/>
      <c r="F209" s="216" t="s">
        <v>312</v>
      </c>
      <c r="G209" s="195"/>
      <c r="H209" s="306" t="s">
        <v>313</v>
      </c>
      <c r="I209" s="306"/>
      <c r="J209" s="306"/>
      <c r="K209" s="239"/>
    </row>
    <row r="210" spans="2:11" customFormat="1" ht="15" customHeight="1">
      <c r="B210" s="218"/>
      <c r="C210" s="195"/>
      <c r="D210" s="195"/>
      <c r="E210" s="195"/>
      <c r="F210" s="216" t="s">
        <v>310</v>
      </c>
      <c r="G210" s="195"/>
      <c r="H210" s="306" t="s">
        <v>476</v>
      </c>
      <c r="I210" s="306"/>
      <c r="J210" s="306"/>
      <c r="K210" s="239"/>
    </row>
    <row r="211" spans="2:11" customFormat="1" ht="15" customHeight="1">
      <c r="B211" s="257"/>
      <c r="C211" s="195"/>
      <c r="D211" s="195"/>
      <c r="E211" s="195"/>
      <c r="F211" s="216" t="s">
        <v>314</v>
      </c>
      <c r="G211" s="252"/>
      <c r="H211" s="307" t="s">
        <v>315</v>
      </c>
      <c r="I211" s="307"/>
      <c r="J211" s="307"/>
      <c r="K211" s="258"/>
    </row>
    <row r="212" spans="2:11" customFormat="1" ht="15" customHeight="1">
      <c r="B212" s="257"/>
      <c r="C212" s="195"/>
      <c r="D212" s="195"/>
      <c r="E212" s="195"/>
      <c r="F212" s="216" t="s">
        <v>219</v>
      </c>
      <c r="G212" s="252"/>
      <c r="H212" s="307" t="s">
        <v>477</v>
      </c>
      <c r="I212" s="307"/>
      <c r="J212" s="307"/>
      <c r="K212" s="258"/>
    </row>
    <row r="213" spans="2:11" customFormat="1" ht="15" customHeight="1">
      <c r="B213" s="257"/>
      <c r="C213" s="195"/>
      <c r="D213" s="195"/>
      <c r="E213" s="195"/>
      <c r="F213" s="216"/>
      <c r="G213" s="252"/>
      <c r="H213" s="243"/>
      <c r="I213" s="243"/>
      <c r="J213" s="243"/>
      <c r="K213" s="258"/>
    </row>
    <row r="214" spans="2:11" customFormat="1" ht="15" customHeight="1">
      <c r="B214" s="257"/>
      <c r="C214" s="195" t="s">
        <v>439</v>
      </c>
      <c r="D214" s="195"/>
      <c r="E214" s="195"/>
      <c r="F214" s="216">
        <v>1</v>
      </c>
      <c r="G214" s="252"/>
      <c r="H214" s="307" t="s">
        <v>478</v>
      </c>
      <c r="I214" s="307"/>
      <c r="J214" s="307"/>
      <c r="K214" s="258"/>
    </row>
    <row r="215" spans="2:11" customFormat="1" ht="15" customHeight="1">
      <c r="B215" s="257"/>
      <c r="C215" s="195"/>
      <c r="D215" s="195"/>
      <c r="E215" s="195"/>
      <c r="F215" s="216">
        <v>2</v>
      </c>
      <c r="G215" s="252"/>
      <c r="H215" s="307" t="s">
        <v>479</v>
      </c>
      <c r="I215" s="307"/>
      <c r="J215" s="307"/>
      <c r="K215" s="258"/>
    </row>
    <row r="216" spans="2:11" customFormat="1" ht="15" customHeight="1">
      <c r="B216" s="257"/>
      <c r="C216" s="195"/>
      <c r="D216" s="195"/>
      <c r="E216" s="195"/>
      <c r="F216" s="216">
        <v>3</v>
      </c>
      <c r="G216" s="252"/>
      <c r="H216" s="307" t="s">
        <v>480</v>
      </c>
      <c r="I216" s="307"/>
      <c r="J216" s="307"/>
      <c r="K216" s="258"/>
    </row>
    <row r="217" spans="2:11" customFormat="1" ht="15" customHeight="1">
      <c r="B217" s="257"/>
      <c r="C217" s="195"/>
      <c r="D217" s="195"/>
      <c r="E217" s="195"/>
      <c r="F217" s="216">
        <v>4</v>
      </c>
      <c r="G217" s="252"/>
      <c r="H217" s="307" t="s">
        <v>481</v>
      </c>
      <c r="I217" s="307"/>
      <c r="J217" s="307"/>
      <c r="K217" s="258"/>
    </row>
    <row r="218" spans="2:11" customFormat="1" ht="12.75" customHeight="1">
      <c r="B218" s="259"/>
      <c r="C218" s="260"/>
      <c r="D218" s="260"/>
      <c r="E218" s="260"/>
      <c r="F218" s="260"/>
      <c r="G218" s="260"/>
      <c r="H218" s="260"/>
      <c r="I218" s="260"/>
      <c r="J218" s="260"/>
      <c r="K218" s="26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F9D00D38B2A248BB74E944BED1120D" ma:contentTypeVersion="16" ma:contentTypeDescription="Vytvoří nový dokument" ma:contentTypeScope="" ma:versionID="80623fc219b646f59cb6e9aa0eb75f28">
  <xsd:schema xmlns:xsd="http://www.w3.org/2001/XMLSchema" xmlns:xs="http://www.w3.org/2001/XMLSchema" xmlns:p="http://schemas.microsoft.com/office/2006/metadata/properties" xmlns:ns2="28c881bc-a545-4e72-9bdc-3c178fbda864" xmlns:ns3="8d8fc004-1df3-4385-9e1f-bd951f5c6bcb" targetNamespace="http://schemas.microsoft.com/office/2006/metadata/properties" ma:root="true" ma:fieldsID="723a90cb4d995e7e8b7011303f3651ad" ns2:_="" ns3:_="">
    <xsd:import namespace="28c881bc-a545-4e72-9bdc-3c178fbda864"/>
    <xsd:import namespace="8d8fc004-1df3-4385-9e1f-bd951f5c6b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c881bc-a545-4e72-9bdc-3c178fbda8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dc19d5ad-2ad7-4444-ae79-2fedfeed8e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8fc004-1df3-4385-9e1f-bd951f5c6b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276ad-ad3f-41c9-8a58-e2c5e97113a8}" ma:internalName="TaxCatchAll" ma:showField="CatchAllData" ma:web="8d8fc004-1df3-4385-9e1f-bd951f5c6b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D5A105-C488-4D98-A732-994F1A6B1D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c881bc-a545-4e72-9bdc-3c178fbda864"/>
    <ds:schemaRef ds:uri="8d8fc004-1df3-4385-9e1f-bd951f5c6b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98D43B3-128A-4F65-9BBA-1C41AF01E2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102 - km 4,080 - km 4,498</vt:lpstr>
      <vt:lpstr>VRN - Vedlejší rozpočtové...</vt:lpstr>
      <vt:lpstr>Seznam figur</vt:lpstr>
      <vt:lpstr>Pokyny pro vyplnění</vt:lpstr>
      <vt:lpstr>'Rekapitulace stavby'!Názvy_tisku</vt:lpstr>
      <vt:lpstr>'Seznam figur'!Názvy_tisku</vt:lpstr>
      <vt:lpstr>'SO 102 - km 4,080 - km 4,498'!Názvy_tisku</vt:lpstr>
      <vt:lpstr>'VRN - Vedlejší rozpočtové...'!Názvy_tisku</vt:lpstr>
      <vt:lpstr>'Pokyny pro vyplnění'!Oblast_tisku</vt:lpstr>
      <vt:lpstr>'Rekapitulace stavby'!Oblast_tisku</vt:lpstr>
      <vt:lpstr>'Seznam figur'!Oblast_tisku</vt:lpstr>
      <vt:lpstr>'SO 102 - km 4,080 - km 4,498'!Oblast_tisku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Sedláček</dc:creator>
  <cp:lastModifiedBy>Malár František</cp:lastModifiedBy>
  <dcterms:created xsi:type="dcterms:W3CDTF">2022-10-25T19:36:35Z</dcterms:created>
  <dcterms:modified xsi:type="dcterms:W3CDTF">2025-05-06T05:52:21Z</dcterms:modified>
</cp:coreProperties>
</file>